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Oprava podlah v míst..." sheetId="2" r:id="rId2"/>
    <sheet name="20 - Oprava podlah v míst..." sheetId="3" r:id="rId3"/>
    <sheet name="30 - Venkovní větrací kan..." sheetId="4" r:id="rId4"/>
  </sheets>
  <definedNames>
    <definedName name="_xlnm.Print_Area" localSheetId="0">'Rekapitulace stavby'!$D$4:$AO$36,'Rekapitulace stavby'!$C$42:$AQ$58</definedName>
    <definedName name="_xlnm._FilterDatabase" localSheetId="1" hidden="1">'10 - Oprava podlah v míst...'!$C$93:$K$273</definedName>
    <definedName name="_xlnm.Print_Area" localSheetId="1">'10 - Oprava podlah v míst...'!$C$4:$J$39,'10 - Oprava podlah v míst...'!$C$45:$J$75,'10 - Oprava podlah v míst...'!$C$81:$K$273</definedName>
    <definedName name="_xlnm._FilterDatabase" localSheetId="2" hidden="1">'20 - Oprava podlah v míst...'!$C$91:$K$185</definedName>
    <definedName name="_xlnm.Print_Area" localSheetId="2">'20 - Oprava podlah v míst...'!$C$4:$J$39,'20 - Oprava podlah v míst...'!$C$45:$J$73,'20 - Oprava podlah v míst...'!$C$79:$K$185</definedName>
    <definedName name="_xlnm._FilterDatabase" localSheetId="3" hidden="1">'30 - Venkovní větrací kan...'!$C$98:$K$166</definedName>
    <definedName name="_xlnm.Print_Area" localSheetId="3">'30 - Venkovní větrací kan...'!$C$4:$J$39,'30 - Venkovní větrací kan...'!$C$45:$J$80,'30 - Venkovní větrací kan...'!$C$86:$K$166</definedName>
    <definedName name="_xlnm.Print_Titles" localSheetId="0">'Rekapitulace stavby'!$52:$52</definedName>
    <definedName name="_xlnm.Print_Titles" localSheetId="1">'10 - Oprava podlah v míst...'!$93:$93</definedName>
    <definedName name="_xlnm.Print_Titles" localSheetId="2">'20 - Oprava podlah v míst...'!$91:$91</definedName>
    <definedName name="_xlnm.Print_Titles" localSheetId="3">'30 - Venkovní větrací kan...'!$98:$98</definedName>
  </definedNames>
  <calcPr fullCalcOnLoad="1"/>
</workbook>
</file>

<file path=xl/sharedStrings.xml><?xml version="1.0" encoding="utf-8"?>
<sst xmlns="http://schemas.openxmlformats.org/spreadsheetml/2006/main" count="4185" uniqueCount="577">
  <si>
    <t>Export Komplet</t>
  </si>
  <si>
    <t/>
  </si>
  <si>
    <t>2.0</t>
  </si>
  <si>
    <t>ZAMOK</t>
  </si>
  <si>
    <t>False</t>
  </si>
  <si>
    <t>{8d11da44-29e3-47de-b2d4-45856c825263}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</si>
  <si>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</si>
  <si>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</si>
  <si>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</si>
  <si>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</si>
  <si>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</si>
  <si>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</si>
  <si>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</si>
  <si>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</si>
  <si>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2018-009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</si>
  <si>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</si>
  <si>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</si>
  <si>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Muzeum Oderska</t>
  </si>
  <si>
    <t>KSO:</t>
  </si>
  <si>
    <t>CC-CZ:</t>
  </si>
  <si>
    <t>Místo:</t>
  </si>
  <si>
    <t xml:space="preserve"> </t>
  </si>
  <si>
    <t>Datum:</t>
  </si>
  <si>
    <t>13. 2. 2019</t>
  </si>
  <si>
    <t>Zadavatel:</t>
  </si>
  <si>
    <t>IČ:</t>
  </si>
  <si>
    <t>00298221</t>
  </si>
  <si>
    <t>Městský úřad Odry</t>
  </si>
  <si>
    <t>DIČ:</t>
  </si>
  <si>
    <t>CZ00298221</t>
  </si>
  <si>
    <t>Uchazeč:</t>
  </si>
  <si>
    <t>Vyplň údaj</t>
  </si>
  <si>
    <t>Projektant:</t>
  </si>
  <si>
    <t>True</t>
  </si>
  <si>
    <t>0,1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</si>
  <si>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</si>
  <si>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</si>
  <si>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</si>
  <si>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</si>
  <si>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</si>
  <si>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</si>
  <si>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</si>
  <si>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</si>
  <si>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</si>
  <si>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</si>
  <si>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</si>
  <si>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</si>
  <si>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</si>
  <si>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</si>
  <si>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</si>
  <si>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</si>
  <si>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</si>
  <si>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</si>
  <si>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</si>
  <si>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</si>
  <si>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</si>
  <si>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</si>
  <si>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</si>
  <si>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</si>
  <si>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</si>
  <si>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</si>
  <si>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</si>
  <si>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</si>
  <si>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</si>
  <si>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</si>
  <si>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</si>
  <si>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</si>
  <si>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</si>
  <si>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</si>
  <si>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</si>
  <si>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</si>
  <si>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</si>
  <si>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</si>
  <si>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</si>
  <si>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</si>
  <si>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</si>
  <si>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</si>
  <si>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Oprava podlah v místnostech- kancelář, expozice, wc, část chodby</t>
  </si>
  <si>
    <t>STA</t>
  </si>
  <si>
    <t>1</t>
  </si>
  <si>
    <t>{d2899e62-3d7e-4aed-ae5f-328fa25a9420}</t>
  </si>
  <si>
    <t>2</t>
  </si>
  <si>
    <t>20</t>
  </si>
  <si>
    <t>Oprava podlah v místnostech- část chodby, kotelna</t>
  </si>
  <si>
    <t>{522a9d89-997e-4932-b168-9f5799434dab}</t>
  </si>
  <si>
    <t>30</t>
  </si>
  <si>
    <t>Venkovní větrací kanálek</t>
  </si>
  <si>
    <t>{57c76179-d4b1-4c62-9d0a-46a4718bc0c4}</t>
  </si>
  <si>
    <t>KRYCÍ LIST SOUPISU PRACÍ</t>
  </si>
  <si>
    <t>Objekt:</t>
  </si>
  <si>
    <t>10 - Oprava podlah v místnostech- kancelář, expozice, wc, část chodby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</si>
  <si>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</si>
  <si>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</si>
  <si>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</si>
  <si>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</si>
  <si>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</si>
  <si>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</si>
  <si>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</si>
  <si>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</si>
  <si>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</si>
  <si>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</si>
  <si>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</si>
  <si>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</si>
  <si>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</si>
  <si>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</si>
  <si>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</si>
  <si>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</si>
  <si>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771 - Podlahy z dlaždic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</si>
  <si>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</si>
  <si>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</si>
  <si>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</si>
  <si>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</si>
  <si>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</si>
  <si>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</si>
  <si>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</si>
  <si>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</si>
  <si>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</si>
  <si>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</si>
  <si>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</si>
  <si>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</si>
  <si>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</si>
  <si>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</si>
  <si>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</si>
  <si>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</si>
  <si>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</si>
  <si>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</si>
  <si>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</si>
  <si>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</si>
  <si>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</si>
  <si>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139711101</t>
  </si>
  <si>
    <t>Vykopávky v uzavřených prostorách v hornině tř. 1 až 4</t>
  </si>
  <si>
    <t>m3</t>
  </si>
  <si>
    <t>CS ÚRS 2019 01</t>
  </si>
  <si>
    <t>4</t>
  </si>
  <si>
    <t>-858632033</t>
  </si>
  <si>
    <t>VV</t>
  </si>
  <si>
    <t>31,050*0,310</t>
  </si>
  <si>
    <t>Mezisoučet</t>
  </si>
  <si>
    <t>3</t>
  </si>
  <si>
    <t>"chodba" 2,00*13,00*0,310</t>
  </si>
  <si>
    <t>"wc" 3,00*1,50*0,310</t>
  </si>
  <si>
    <t>Součet</t>
  </si>
  <si>
    <t>162201211</t>
  </si>
  <si>
    <t>Vodorovné přemístění výkopku z horniny tř. 1 až 4 stavebním kolečkem do 10 m</t>
  </si>
  <si>
    <t>-1692391577</t>
  </si>
  <si>
    <t>162201219</t>
  </si>
  <si>
    <t>Příplatek k vodorovnému přemístění výkopku z horniny tř. 1 až 4 stavebním kolečkem ZKD 10 m</t>
  </si>
  <si>
    <t>80328735</t>
  </si>
  <si>
    <t>162701105</t>
  </si>
  <si>
    <t>Vodorovné přemístění do 10000 m výkopku/sypaniny z horniny tř. 1 až 4</t>
  </si>
  <si>
    <t>-2056462735</t>
  </si>
  <si>
    <t>5</t>
  </si>
  <si>
    <t>162701109</t>
  </si>
  <si>
    <t>Příplatek k vodorovnému přemístění výkopku/sypaniny z horniny tř. 1 až 4 ZKD 1000 m přes 10000 m</t>
  </si>
  <si>
    <t>481412063</t>
  </si>
  <si>
    <t>19,081*20</t>
  </si>
  <si>
    <t>Zakládání</t>
  </si>
  <si>
    <t>6</t>
  </si>
  <si>
    <t>212755210</t>
  </si>
  <si>
    <t>Trativody z drenážních trubek plastových flexibilních D 130 mm bez lože vč. obalení geotextílií</t>
  </si>
  <si>
    <t>m</t>
  </si>
  <si>
    <t>539509083</t>
  </si>
  <si>
    <t>"chodba"13,00+2,20+0,400</t>
  </si>
  <si>
    <t>"wc" 2*(0,400+1,50+0,400)</t>
  </si>
  <si>
    <t>7</t>
  </si>
  <si>
    <t>213141111</t>
  </si>
  <si>
    <t>Zřízení vrstvy z geotextilie v rovině nebo ve sklonu do 1:5 š do 3 m</t>
  </si>
  <si>
    <t>m2</t>
  </si>
  <si>
    <t>901531384</t>
  </si>
  <si>
    <t>"chodba"2,50*13,50</t>
  </si>
  <si>
    <t>"wc" 3,50*2,00</t>
  </si>
  <si>
    <t>8</t>
  </si>
  <si>
    <t>M</t>
  </si>
  <si>
    <t>693110620</t>
  </si>
  <si>
    <t>geotextilie 300 g/m2</t>
  </si>
  <si>
    <t>CS ÚRS 2017 01</t>
  </si>
  <si>
    <t>1263801555</t>
  </si>
  <si>
    <t>40,750</t>
  </si>
  <si>
    <t>40,75*1,15 'Přepočtené koeficientem množství</t>
  </si>
  <si>
    <t>Svislé a kompletní konstrukce</t>
  </si>
  <si>
    <t>9</t>
  </si>
  <si>
    <t>319201321</t>
  </si>
  <si>
    <t>Vyrovnání nerovného povrchu zdiva tl do 30 mm maltou</t>
  </si>
  <si>
    <t>-114908884</t>
  </si>
  <si>
    <t>Úpravy povrchů, podlahy a osazování výplní</t>
  </si>
  <si>
    <t>612821012</t>
  </si>
  <si>
    <t>Vnitřní vápenotrasová štuková omítka pro vlhké a zasolené zdivo prováděná ručně</t>
  </si>
  <si>
    <t>-795453570</t>
  </si>
  <si>
    <t>11</t>
  </si>
  <si>
    <t>612821031</t>
  </si>
  <si>
    <t>Vnitřní vyrovnávací vápenotrasová omítka prováděná ručně</t>
  </si>
  <si>
    <t>1084957496</t>
  </si>
  <si>
    <t>12</t>
  </si>
  <si>
    <t>612821061</t>
  </si>
  <si>
    <t>Příplatek k vápenotrasové omítce pro vlhké zasolené zdivo ZKD 10 mm prováděné ručně ve více vrstvách</t>
  </si>
  <si>
    <t>1880654258</t>
  </si>
  <si>
    <t>54,160*3,0</t>
  </si>
  <si>
    <t>13</t>
  </si>
  <si>
    <t>619991000</t>
  </si>
  <si>
    <t>Zakrytí podlah</t>
  </si>
  <si>
    <t>-976937988</t>
  </si>
  <si>
    <t>"kancelář muzeum" 2,250*5,80</t>
  </si>
  <si>
    <t>"muzeum expozice" 2,30*4,00</t>
  </si>
  <si>
    <t>14</t>
  </si>
  <si>
    <t>619995000</t>
  </si>
  <si>
    <t>Začištění omítek kolem dveří a úprava otvoru pro oblož. zárubeň</t>
  </si>
  <si>
    <t>kus</t>
  </si>
  <si>
    <t>1982094488</t>
  </si>
  <si>
    <t>631319001</t>
  </si>
  <si>
    <t>Příplatek k vápenné mazaniny tl do 80 mm za stržení povrchu spodní vrstvy před vložením výztuže</t>
  </si>
  <si>
    <t>1978643684</t>
  </si>
  <si>
    <t>16</t>
  </si>
  <si>
    <t>631362021</t>
  </si>
  <si>
    <t>Výztuž mazanin svařovanými sítěmi Kari</t>
  </si>
  <si>
    <t>t</t>
  </si>
  <si>
    <t>-1775519421</t>
  </si>
  <si>
    <t>(22,250*0,00444)*1,20</t>
  </si>
  <si>
    <t>"chodba" (2,00*13,00*0,00444)*1,20</t>
  </si>
  <si>
    <t>"wc" (3,00*1,50*0,00444)*1,20</t>
  </si>
  <si>
    <t>17</t>
  </si>
  <si>
    <t>632453001</t>
  </si>
  <si>
    <t>Vápenná mazanina z uleželého vápna s přísadou romanského cementu do 10% tl. do 80 mm</t>
  </si>
  <si>
    <t>1612666611</t>
  </si>
  <si>
    <t>"kancelář" 2,250*5,80</t>
  </si>
  <si>
    <t>"expozice" 2,300*4,00</t>
  </si>
  <si>
    <t>"chodba"13,00*2,00</t>
  </si>
  <si>
    <t>"wc" 3,00*1,50</t>
  </si>
  <si>
    <t>18</t>
  </si>
  <si>
    <t>635111215</t>
  </si>
  <si>
    <t>Násyp pod podlahy ze štěrkopísku se zhutněním - vyrovnávací vrstva</t>
  </si>
  <si>
    <t>-1599440571</t>
  </si>
  <si>
    <t>"kancelář muzeum" 2,250*5,80*0,07</t>
  </si>
  <si>
    <t>"muzeum expozice" 2,30*4,00*0,07</t>
  </si>
  <si>
    <t>19</t>
  </si>
  <si>
    <t>635321121</t>
  </si>
  <si>
    <t>Násyp pod podlahy ze skleněného recyklátu (pěnového skla) s udusáním</t>
  </si>
  <si>
    <t>-1442961522</t>
  </si>
  <si>
    <t>"chodba" 13,00*2,00*0,155</t>
  </si>
  <si>
    <t>"wc" 3,00*1,50*0,155</t>
  </si>
  <si>
    <t>Ostatní konstrukce a práce, bourání</t>
  </si>
  <si>
    <t>965042141</t>
  </si>
  <si>
    <t>Bourání podkladů pod dlažby nebo mazanin betonových nebo z litého asfaltu tl do 100 mm pl přes 4 m2</t>
  </si>
  <si>
    <t>-1285792051</t>
  </si>
  <si>
    <t>"kancelář muzeum" 2,250*5,80*0,100</t>
  </si>
  <si>
    <t>"muzeum expozice" 2,30*4,00*0,100</t>
  </si>
  <si>
    <t>"chodba" (13,00*2,00)*0,100</t>
  </si>
  <si>
    <t>"wc" 3,00*1,50*0,100</t>
  </si>
  <si>
    <t>965081333</t>
  </si>
  <si>
    <t>Bourání podlah z dlaždic betonových, teracových nebo čedičových tl do 30 mm plochy přes 1 m2</t>
  </si>
  <si>
    <t>-723780142</t>
  </si>
  <si>
    <t>"chodba" 13,00*2,00</t>
  </si>
  <si>
    <t>"wc"3,00*1,50</t>
  </si>
  <si>
    <t>22</t>
  </si>
  <si>
    <t>965082933</t>
  </si>
  <si>
    <t>Odstranění násypů pod podlahami tl do 200 mm pl přes 2 m2</t>
  </si>
  <si>
    <t>-88716430</t>
  </si>
  <si>
    <t>násyp pod podlahami</t>
  </si>
  <si>
    <t>"kancelář muzeum" 2,250*5,80*0,06</t>
  </si>
  <si>
    <t>nasýp pod betonem</t>
  </si>
  <si>
    <t>"kancelář muzeum" 2,250*5,80*0,200</t>
  </si>
  <si>
    <t>"muzeum expozice" 2,30*4,00*0,200</t>
  </si>
  <si>
    <t>"chodba" (13,00*2,00)*0,300</t>
  </si>
  <si>
    <t>"wc" (3,00*1,50)*0,300</t>
  </si>
  <si>
    <t>23</t>
  </si>
  <si>
    <t>977151123</t>
  </si>
  <si>
    <t>Jádrové vrty diamantovými korunkami do D 150 mm do stavebních materiálů</t>
  </si>
  <si>
    <t>-777306630</t>
  </si>
  <si>
    <t>"pro odvětrání" 4*0,800</t>
  </si>
  <si>
    <t>"přes zeď mezi místnosti" 4*0,400</t>
  </si>
  <si>
    <t>"chodba" 0,800+0,400</t>
  </si>
  <si>
    <t>"wc" 2*0,400</t>
  </si>
  <si>
    <t>24</t>
  </si>
  <si>
    <t>978013191</t>
  </si>
  <si>
    <t>Otlučení vnitřní vápenné nebo vápenocementové omítky stěn v rozsahu do 100 %</t>
  </si>
  <si>
    <t>-1275369856</t>
  </si>
  <si>
    <t>"kancelář muzeum" 0,800*(2,25+2,25+5,80+5,80)</t>
  </si>
  <si>
    <t>"muzeum expozice" 0,800*(2,30+2,30+4,00+4,00)</t>
  </si>
  <si>
    <t>"chodba" 0,800*(13,00+13,00+2,00+2,00)</t>
  </si>
  <si>
    <t>"wc" 0,800*(3,00+3,00+1,50+1,50)</t>
  </si>
  <si>
    <t>997</t>
  </si>
  <si>
    <t>Přesun sutě</t>
  </si>
  <si>
    <t>25</t>
  </si>
  <si>
    <t>997013211</t>
  </si>
  <si>
    <t>Vnitrostaveništní doprava suti a vybouraných hmot pro budovy v do 6 m ručně</t>
  </si>
  <si>
    <t>863479362</t>
  </si>
  <si>
    <t>26</t>
  </si>
  <si>
    <t>997013501</t>
  </si>
  <si>
    <t>Odvoz suti a vybouraných hmot na skládku nebo meziskládku do 1 km se složením</t>
  </si>
  <si>
    <t>189064194</t>
  </si>
  <si>
    <t>27</t>
  </si>
  <si>
    <t>997013509</t>
  </si>
  <si>
    <t>Příplatek k odvozu suti a vybouraných hmot na skládku ZKD 1 km přes 1 km</t>
  </si>
  <si>
    <t>-307821757</t>
  </si>
  <si>
    <t>37,929*60</t>
  </si>
  <si>
    <t>28</t>
  </si>
  <si>
    <t>997013800</t>
  </si>
  <si>
    <t>Poplatek za uložení stavebního odpadu na skládce (skládkovné)</t>
  </si>
  <si>
    <t>1657819580</t>
  </si>
  <si>
    <t>29</t>
  </si>
  <si>
    <t>997223855</t>
  </si>
  <si>
    <t xml:space="preserve">Poplatek za uložení na skládce (skládkovné) zeminy a kameniva </t>
  </si>
  <si>
    <t>-977704340</t>
  </si>
  <si>
    <t>19,081*2</t>
  </si>
  <si>
    <t>998</t>
  </si>
  <si>
    <t>Přesun hmot</t>
  </si>
  <si>
    <t>998018001</t>
  </si>
  <si>
    <t>Přesun hmot ruční pro budovy v do 6 m</t>
  </si>
  <si>
    <t>-263898527</t>
  </si>
  <si>
    <t>PSV</t>
  </si>
  <si>
    <t>Práce a dodávky PSV</t>
  </si>
  <si>
    <t>711</t>
  </si>
  <si>
    <t>Izolace proti vodě, vlhkosti a plynům</t>
  </si>
  <si>
    <t>31</t>
  </si>
  <si>
    <t>711211110</t>
  </si>
  <si>
    <t>Izolace proti zemní vlhkosti a radonu provětrávaná z plastových segmentů v 90 mm vč. dodávky tvarovek Iglů</t>
  </si>
  <si>
    <t>45209122</t>
  </si>
  <si>
    <t>32</t>
  </si>
  <si>
    <t>711491170</t>
  </si>
  <si>
    <t xml:space="preserve">Separační vrstva </t>
  </si>
  <si>
    <t>-168097355</t>
  </si>
  <si>
    <t>33</t>
  </si>
  <si>
    <t>693110</t>
  </si>
  <si>
    <t>geotextilie</t>
  </si>
  <si>
    <t>-2100910970</t>
  </si>
  <si>
    <t>22,250</t>
  </si>
  <si>
    <t>22,25*1,1 'Přepočtené koeficientem množství</t>
  </si>
  <si>
    <t>34</t>
  </si>
  <si>
    <t>711491999</t>
  </si>
  <si>
    <t>Ochranná kontaktní difúzní folie</t>
  </si>
  <si>
    <t>-1116367046</t>
  </si>
  <si>
    <t>35</t>
  </si>
  <si>
    <t>998711201</t>
  </si>
  <si>
    <t>Přesun hmot procentní pro izolace proti vodě, vlhkosti a plynům v objektech v do 6 m</t>
  </si>
  <si>
    <t>%</t>
  </si>
  <si>
    <t>-276146983</t>
  </si>
  <si>
    <t>762</t>
  </si>
  <si>
    <t>Konstrukce tesařské</t>
  </si>
  <si>
    <t>36</t>
  </si>
  <si>
    <t>762522810</t>
  </si>
  <si>
    <t xml:space="preserve">Demontáž podlah s polštáři z prken nebo fošen 50% pro další použití </t>
  </si>
  <si>
    <t>-1775026638</t>
  </si>
  <si>
    <t>37</t>
  </si>
  <si>
    <t>998762201</t>
  </si>
  <si>
    <t>Přesun hmot procentní pro kce tesařské v objektech v do 6 m</t>
  </si>
  <si>
    <t>328578636</t>
  </si>
  <si>
    <t>771</t>
  </si>
  <si>
    <t>Podlahy z dlaždic</t>
  </si>
  <si>
    <t>38</t>
  </si>
  <si>
    <t>771531000</t>
  </si>
  <si>
    <t>Montáž podlahy z ručních cihelných dlaždic kladením</t>
  </si>
  <si>
    <t>1733666612</t>
  </si>
  <si>
    <t>"kancelář muzeum" 13,050</t>
  </si>
  <si>
    <t>"muzeum expozice" 9,20</t>
  </si>
  <si>
    <t>39</t>
  </si>
  <si>
    <t>596311100</t>
  </si>
  <si>
    <t>dlažba ruční cihelná 200x200x25 mm</t>
  </si>
  <si>
    <t>-1038048739</t>
  </si>
  <si>
    <t>52,750</t>
  </si>
  <si>
    <t>52,75*1,1 'Přepočtené koeficientem množství</t>
  </si>
  <si>
    <t>40</t>
  </si>
  <si>
    <t>771531090</t>
  </si>
  <si>
    <t>Montáž cihelného soklíku kladeným do vápeného maltového lože</t>
  </si>
  <si>
    <t>1274150350</t>
  </si>
  <si>
    <t>"kancelář muzeum" (2,250*2)+(5,800*2)</t>
  </si>
  <si>
    <t>"muzeum expozice" (2,300*2)+(4,000*2)</t>
  </si>
  <si>
    <t>"chodba" (13,00+2,00)*2</t>
  </si>
  <si>
    <t>"wc" (3,00+1,50)*2</t>
  </si>
  <si>
    <t>41</t>
  </si>
  <si>
    <t>596311009</t>
  </si>
  <si>
    <t>cihelný soklík v.10 cm</t>
  </si>
  <si>
    <t>-969987857</t>
  </si>
  <si>
    <t>67,70</t>
  </si>
  <si>
    <t>67,7*1,1 'Přepočtené koeficientem množství</t>
  </si>
  <si>
    <t>42</t>
  </si>
  <si>
    <t>771531901</t>
  </si>
  <si>
    <t>Spárování ruční cihelné dlažby</t>
  </si>
  <si>
    <t>704896282</t>
  </si>
  <si>
    <t>"dlažba" 52,750</t>
  </si>
  <si>
    <t>"sokl" 67,700*0,100</t>
  </si>
  <si>
    <t>43</t>
  </si>
  <si>
    <t>771531902</t>
  </si>
  <si>
    <t>Napuštění povrchu ruční cihelné dlažby</t>
  </si>
  <si>
    <t>-1937481513</t>
  </si>
  <si>
    <t>44</t>
  </si>
  <si>
    <t>998771201</t>
  </si>
  <si>
    <t>Přesun hmot procentní pro podlahy z dlaždic v objektech v do 6 m</t>
  </si>
  <si>
    <t>-1437929028</t>
  </si>
  <si>
    <t>784</t>
  </si>
  <si>
    <t>Dokončovací práce - malby a tapety</t>
  </si>
  <si>
    <t>45</t>
  </si>
  <si>
    <t>784121001</t>
  </si>
  <si>
    <t>Oškrabání malby v mísnostech výšky do 3,80 m</t>
  </si>
  <si>
    <t>-841021650</t>
  </si>
  <si>
    <t>46</t>
  </si>
  <si>
    <t>784181121</t>
  </si>
  <si>
    <t>Hloubková jednonásobná penetrace podkladu v místnostech výšky do 3,80 m</t>
  </si>
  <si>
    <t>-1490539794</t>
  </si>
  <si>
    <t>47</t>
  </si>
  <si>
    <t>784221100</t>
  </si>
  <si>
    <t>Dvojnásobné bílé malby  ze směsí za sucha dobře otěruvzdorných v místnostech do 3,80 m</t>
  </si>
  <si>
    <t>-755991851</t>
  </si>
  <si>
    <t>kancelář muzeum</t>
  </si>
  <si>
    <t>"stěny" (2,250+5,80+2,250+5,80)*3,00</t>
  </si>
  <si>
    <t>"strop" (2,250*5,80)*1,30</t>
  </si>
  <si>
    <t>muzeum expozice</t>
  </si>
  <si>
    <t>"stěny" (2,30+4,00+2,30+4,00)*3,00</t>
  </si>
  <si>
    <t>"strop" (2,30*4,00)*1,30</t>
  </si>
  <si>
    <t>chodba u hlavního vstupu</t>
  </si>
  <si>
    <t>2*((2,000*3,00)+(13,000*3,00))</t>
  </si>
  <si>
    <t>(2,00*13,00)*1,30</t>
  </si>
  <si>
    <t>wc</t>
  </si>
  <si>
    <t>2*((3,000*3,00)+(1,500*3,00))</t>
  </si>
  <si>
    <t>(3,00*1,50)*1,30</t>
  </si>
  <si>
    <t>VRN</t>
  </si>
  <si>
    <t>Vedlejší rozpočtové náklady</t>
  </si>
  <si>
    <t>VRN3</t>
  </si>
  <si>
    <t>Zařízení staveniště</t>
  </si>
  <si>
    <t>48</t>
  </si>
  <si>
    <t>030001000</t>
  </si>
  <si>
    <t>1024</t>
  </si>
  <si>
    <t>734277356</t>
  </si>
  <si>
    <t>20 - Oprava podlah v místnostech- část chodby, kotelna</t>
  </si>
  <si>
    <t>(45,980-(2,00*13,00)-(3,00*1,50))*0,100</t>
  </si>
  <si>
    <t>1,548*20</t>
  </si>
  <si>
    <t>"chodba" 48,500-15,600-4,60</t>
  </si>
  <si>
    <t>64,550-33,750-7,00</t>
  </si>
  <si>
    <t>23,800</t>
  </si>
  <si>
    <t>23,8*1,15 'Přepočtené koeficientem množství</t>
  </si>
  <si>
    <t>60,900*2,13</t>
  </si>
  <si>
    <t>31,050-22,250</t>
  </si>
  <si>
    <t>0,235+0,280-0,270</t>
  </si>
  <si>
    <t>45,980+54,780-52,750</t>
  </si>
  <si>
    <t>2,174-1,558</t>
  </si>
  <si>
    <t>7,127-4,728</t>
  </si>
  <si>
    <t>4,598+3,150-5,275</t>
  </si>
  <si>
    <t>45,980+8,80-30,500</t>
  </si>
  <si>
    <t>(1,20*(11,100-1,20))*0,200</t>
  </si>
  <si>
    <t>4,00*2,20*0,200</t>
  </si>
  <si>
    <t>3,60+6,40-4,80-2,00</t>
  </si>
  <si>
    <t>73,500+41,560-54,160</t>
  </si>
  <si>
    <t>16,480*60</t>
  </si>
  <si>
    <t>1,548*2</t>
  </si>
  <si>
    <t>14,136-0,0583</t>
  </si>
  <si>
    <t>8,800</t>
  </si>
  <si>
    <t>8,8*1,1 'Přepočtené koeficientem množství</t>
  </si>
  <si>
    <t>45,980-30,500</t>
  </si>
  <si>
    <t>45,980+31,050-52,750</t>
  </si>
  <si>
    <t>24,280</t>
  </si>
  <si>
    <t>24,28*1,1 'Přepočtené koeficientem množství</t>
  </si>
  <si>
    <t>66,000+41,100-67,700</t>
  </si>
  <si>
    <t>39,400</t>
  </si>
  <si>
    <t>39,4*1,1 'Přepočtené koeficientem množství</t>
  </si>
  <si>
    <t>"dlažba" 24,280</t>
  </si>
  <si>
    <t>"sokl" 39,400*0,100</t>
  </si>
  <si>
    <t>242,114+152,225-271,675</t>
  </si>
  <si>
    <t>30 - Venkovní větrací kanálek</t>
  </si>
  <si>
    <t xml:space="preserve">    5 - Komunikace pozemní</t>
  </si>
  <si>
    <t xml:space="preserve">    8 - Trubní vedení</t>
  </si>
  <si>
    <t xml:space="preserve">    721 - Zdravotechnika - vnitřní kanalizace</t>
  </si>
  <si>
    <t xml:space="preserve">    767 - Konstrukce zámečnické</t>
  </si>
  <si>
    <t xml:space="preserve">    772 - Podlahy z kamene</t>
  </si>
  <si>
    <t xml:space="preserve">    783 - Dokončovací práce - nátěry</t>
  </si>
  <si>
    <t xml:space="preserve">    VRN8 - Přesun stavebních kapacit</t>
  </si>
  <si>
    <t xml:space="preserve">    VRN9 - Ostatní náklady</t>
  </si>
  <si>
    <t>113106111</t>
  </si>
  <si>
    <t xml:space="preserve">Rozebrání dlažeb komunikací pro pěší </t>
  </si>
  <si>
    <t>1137598537</t>
  </si>
  <si>
    <t>10,00*0,600</t>
  </si>
  <si>
    <t>132312101</t>
  </si>
  <si>
    <t>Hloubení rýh š do 600 mm ručním nebo pneum nářadím v soudržných horninách vč. odstranění podkladu pod dlažbou</t>
  </si>
  <si>
    <t>-21534686</t>
  </si>
  <si>
    <t>10,00*0,600*1,00</t>
  </si>
  <si>
    <t>132312109</t>
  </si>
  <si>
    <t xml:space="preserve">Příplatek za lepivost u hloubení rýh š do 600 mm ručním nebo pneum nářadím v hornině </t>
  </si>
  <si>
    <t>-284063322</t>
  </si>
  <si>
    <t>162201210</t>
  </si>
  <si>
    <t>Vodorovné přemístění výkopku z horniny tř. 1 až 4 stavebním kolečkem do 30 m</t>
  </si>
  <si>
    <t>2004569843</t>
  </si>
  <si>
    <t>57634253</t>
  </si>
  <si>
    <t>-1031925626</t>
  </si>
  <si>
    <t>6*50</t>
  </si>
  <si>
    <t>211971100</t>
  </si>
  <si>
    <t xml:space="preserve">Opláštění žeber nebo trativodů geotextilií v rýze nebo zářezu sklonu do 1:2 </t>
  </si>
  <si>
    <t>1832143119</t>
  </si>
  <si>
    <t>10,00*0,500</t>
  </si>
  <si>
    <t>212312110</t>
  </si>
  <si>
    <t>Lože pod betonové L profily z betonu</t>
  </si>
  <si>
    <t>1967433403</t>
  </si>
  <si>
    <t>212752000</t>
  </si>
  <si>
    <t>Napojení trativodu na revizní šachtu</t>
  </si>
  <si>
    <t>-1043275122</t>
  </si>
  <si>
    <t>212752213</t>
  </si>
  <si>
    <t>Trativod z drenážních trubek plastových flexibilních D do 160 mm včetně lože otevřený výkop</t>
  </si>
  <si>
    <t>-1189860205</t>
  </si>
  <si>
    <t>327122000</t>
  </si>
  <si>
    <t xml:space="preserve">Nasávací prostor v chodníku pro odvětrání podlahy z betonových L profilů vč. obsypání </t>
  </si>
  <si>
    <t>-570491859</t>
  </si>
  <si>
    <t>10,00</t>
  </si>
  <si>
    <t>327122199</t>
  </si>
  <si>
    <t>Pochůzí rošt šířky 300 mm</t>
  </si>
  <si>
    <t>2121801119</t>
  </si>
  <si>
    <t>Komunikace pozemní</t>
  </si>
  <si>
    <t>591211110</t>
  </si>
  <si>
    <t>Doplnění dlažby z kostek drobných z kamene do lože z kameniva těženého tl 50 mm</t>
  </si>
  <si>
    <t>235818778</t>
  </si>
  <si>
    <t>622821012</t>
  </si>
  <si>
    <t>Vnější vápenotrasová štuková omítka pro vlhké a zasolené zdivo prováděná ručně</t>
  </si>
  <si>
    <t>-1183930013</t>
  </si>
  <si>
    <t>622821031</t>
  </si>
  <si>
    <t>Vnější vyrovnávací vápenotrasová omítka prováděná ručně</t>
  </si>
  <si>
    <t>1937555879</t>
  </si>
  <si>
    <t>62999111</t>
  </si>
  <si>
    <t>Zakrytí přilehlých zpevněných ploch</t>
  </si>
  <si>
    <t>1292400248</t>
  </si>
  <si>
    <t>629995101</t>
  </si>
  <si>
    <t>Očištění vnějších ploch tlakovou vodou</t>
  </si>
  <si>
    <t>1481867849</t>
  </si>
  <si>
    <t>10,00*0,800</t>
  </si>
  <si>
    <t>Trubní vedení</t>
  </si>
  <si>
    <t>894812008</t>
  </si>
  <si>
    <t>Revizní a čistící šachta z PP šachtové dno DN 400/200 pravý a levý přítok</t>
  </si>
  <si>
    <t>741970780</t>
  </si>
  <si>
    <t>894812031</t>
  </si>
  <si>
    <t>Revizní a čistící šachta z PP DN 400 šachtová roura korugovaná bez hrdla světlé hloubky 1000 mm</t>
  </si>
  <si>
    <t>719120714</t>
  </si>
  <si>
    <t>894812052</t>
  </si>
  <si>
    <t>Revizní a čistící šachta z PP DN 400 poklop plastový s plastovým konusem  pro zatížení 1,5 t</t>
  </si>
  <si>
    <t>71960834</t>
  </si>
  <si>
    <t>894812999</t>
  </si>
  <si>
    <t xml:space="preserve">Napojení kontrolní šachtice </t>
  </si>
  <si>
    <t>1221848629</t>
  </si>
  <si>
    <t>952901110</t>
  </si>
  <si>
    <t>Vyčištění vnějších ploch kolem objektu</t>
  </si>
  <si>
    <t>-366322924</t>
  </si>
  <si>
    <t>978036191</t>
  </si>
  <si>
    <t>Otlučení cementových omítek vnějších ploch rozsahu do 100 %</t>
  </si>
  <si>
    <t>-520440142</t>
  </si>
  <si>
    <t>10,00*1,50</t>
  </si>
  <si>
    <t>2,086*60</t>
  </si>
  <si>
    <t>711432100</t>
  </si>
  <si>
    <t>Izolace proti tlakové vodě svislé na sucho pomocí bentonitové rohože</t>
  </si>
  <si>
    <t>629614872</t>
  </si>
  <si>
    <t>10,00*1,20</t>
  </si>
  <si>
    <t>721</t>
  </si>
  <si>
    <t>Zdravotechnika - vnitřní kanalizace</t>
  </si>
  <si>
    <t>721242116</t>
  </si>
  <si>
    <t>Lapač střešních splavenin z PP se zápachovou klapkou a lapacím košem DN 125</t>
  </si>
  <si>
    <t>-1325493009</t>
  </si>
  <si>
    <t>767</t>
  </si>
  <si>
    <t>Konstrukce zámečnické</t>
  </si>
  <si>
    <t>767995000</t>
  </si>
  <si>
    <t>Ocelový rámeček z L profilů vč. nátěru pro poklop vnějšího žlábku v chodníku (500x300mm)</t>
  </si>
  <si>
    <t>252149262</t>
  </si>
  <si>
    <t>772</t>
  </si>
  <si>
    <t>Podlahy z kamene</t>
  </si>
  <si>
    <t>772521000</t>
  </si>
  <si>
    <t>Dodávka + montáž žulové desky před hlavní vchod</t>
  </si>
  <si>
    <t>320870042</t>
  </si>
  <si>
    <t>783</t>
  </si>
  <si>
    <t>Dokončovací práce - nátěry</t>
  </si>
  <si>
    <t>783827460</t>
  </si>
  <si>
    <t xml:space="preserve">Krycí dvojnásobný silikonový nátěr omítek </t>
  </si>
  <si>
    <t>-1033968139</t>
  </si>
  <si>
    <t>10,50*1,50</t>
  </si>
  <si>
    <t>034203000</t>
  </si>
  <si>
    <t>Oplocení staveniště</t>
  </si>
  <si>
    <t>844533839</t>
  </si>
  <si>
    <t>VRN8</t>
  </si>
  <si>
    <t>Přesun stavebních kapacit</t>
  </si>
  <si>
    <t>081103000</t>
  </si>
  <si>
    <t>Denní doprava pracovníků na pracoviště</t>
  </si>
  <si>
    <t>-1635242576</t>
  </si>
  <si>
    <t>VRN9</t>
  </si>
  <si>
    <t>Ostatní náklady</t>
  </si>
  <si>
    <t>091003000</t>
  </si>
  <si>
    <t>Vytyčení inženýrských sítí, vyřízení záboru vč. poplatku</t>
  </si>
  <si>
    <t>1709932937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</si>
</sst>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34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34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ROUND(AG54,1)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41</v>
      </c>
      <c r="E29" s="45"/>
      <c r="F29" s="31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ROUND(AZ54,1)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ROUND(AV54,1)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ROUND(BA54,1)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ROUND(AW54,1)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ROUND(BB54,1)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ROUND(BC54,1)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ROUND(BD54,1)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2018-009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Muzeum Oderska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13. 2. 2019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Městský úřad Odry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67" t="str">
        <f>IF(E17="","",E17)</f>
        <v xml:space="preserve"> </v>
      </c>
      <c r="AN49" s="38"/>
      <c r="AO49" s="38"/>
      <c r="AP49" s="38"/>
      <c r="AQ49" s="38"/>
      <c r="AR49" s="42"/>
      <c r="AS49" s="68" t="s">
        <v>51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52</v>
      </c>
      <c r="D52" s="81"/>
      <c r="E52" s="81"/>
      <c r="F52" s="81"/>
      <c r="G52" s="81"/>
      <c r="H52" s="82"/>
      <c r="I52" s="83" t="s">
        <v>53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54</v>
      </c>
      <c r="AH52" s="81"/>
      <c r="AI52" s="81"/>
      <c r="AJ52" s="81"/>
      <c r="AK52" s="81"/>
      <c r="AL52" s="81"/>
      <c r="AM52" s="81"/>
      <c r="AN52" s="83" t="s">
        <v>55</v>
      </c>
      <c r="AO52" s="81"/>
      <c r="AP52" s="85"/>
      <c r="AQ52" s="86" t="s">
        <v>56</v>
      </c>
      <c r="AR52" s="42"/>
      <c r="AS52" s="87" t="s">
        <v>57</v>
      </c>
      <c r="AT52" s="88" t="s">
        <v>58</v>
      </c>
      <c r="AU52" s="88" t="s">
        <v>59</v>
      </c>
      <c r="AV52" s="88" t="s">
        <v>60</v>
      </c>
      <c r="AW52" s="88" t="s">
        <v>61</v>
      </c>
      <c r="AX52" s="88" t="s">
        <v>62</v>
      </c>
      <c r="AY52" s="88" t="s">
        <v>63</v>
      </c>
      <c r="AZ52" s="88" t="s">
        <v>64</v>
      </c>
      <c r="BA52" s="88" t="s">
        <v>65</v>
      </c>
      <c r="BB52" s="88" t="s">
        <v>66</v>
      </c>
      <c r="BC52" s="88" t="s">
        <v>67</v>
      </c>
      <c r="BD52" s="89" t="s">
        <v>68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ROUND(SUM(AG55:AG57),1)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ROUND(SUM(AS55:AS57),1)</f>
        <v>0</v>
      </c>
      <c r="AT54" s="101">
        <f>ROUND(SUM(AV54:AW54),1)</f>
        <v>0</v>
      </c>
      <c r="AU54" s="102">
        <f>ROUND(SUM(AU55:AU57),5)</f>
        <v>0</v>
      </c>
      <c r="AV54" s="101">
        <f>ROUND(AZ54*L29,1)</f>
        <v>0</v>
      </c>
      <c r="AW54" s="101">
        <f>ROUND(BA54*L30,1)</f>
        <v>0</v>
      </c>
      <c r="AX54" s="101">
        <f>ROUND(BB54*L29,1)</f>
        <v>0</v>
      </c>
      <c r="AY54" s="101">
        <f>ROUND(BC54*L30,1)</f>
        <v>0</v>
      </c>
      <c r="AZ54" s="101">
        <f>ROUND(SUM(AZ55:AZ57),1)</f>
        <v>0</v>
      </c>
      <c r="BA54" s="101">
        <f>ROUND(SUM(BA55:BA57),1)</f>
        <v>0</v>
      </c>
      <c r="BB54" s="101">
        <f>ROUND(SUM(BB55:BB57),1)</f>
        <v>0</v>
      </c>
      <c r="BC54" s="101">
        <f>ROUND(SUM(BC55:BC57),1)</f>
        <v>0</v>
      </c>
      <c r="BD54" s="103">
        <f>ROUND(SUM(BD55:BD57),1)</f>
        <v>0</v>
      </c>
      <c r="BS54" s="104" t="s">
        <v>70</v>
      </c>
      <c r="BT54" s="104" t="s">
        <v>71</v>
      </c>
      <c r="BU54" s="105" t="s">
        <v>72</v>
      </c>
      <c r="BV54" s="104" t="s">
        <v>73</v>
      </c>
      <c r="BW54" s="104" t="s">
        <v>5</v>
      </c>
      <c r="BX54" s="104" t="s">
        <v>74</v>
      </c>
      <c r="CL54" s="104" t="s">
        <v>1</v>
      </c>
    </row>
    <row r="55" spans="1:91" s="5" customFormat="1" ht="27" customHeight="1">
      <c r="A55" s="106" t="s">
        <v>75</v>
      </c>
      <c r="B55" s="107"/>
      <c r="C55" s="108"/>
      <c r="D55" s="109" t="s">
        <v>76</v>
      </c>
      <c r="E55" s="109"/>
      <c r="F55" s="109"/>
      <c r="G55" s="109"/>
      <c r="H55" s="109"/>
      <c r="I55" s="110"/>
      <c r="J55" s="109" t="s">
        <v>77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'10 - Oprava podlah v míst...'!J30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78</v>
      </c>
      <c r="AR55" s="113"/>
      <c r="AS55" s="114">
        <v>0</v>
      </c>
      <c r="AT55" s="115">
        <f>ROUND(SUM(AV55:AW55),1)</f>
        <v>0</v>
      </c>
      <c r="AU55" s="116">
        <f>'10 - Oprava podlah v míst...'!P94</f>
        <v>0</v>
      </c>
      <c r="AV55" s="115">
        <f>'10 - Oprava podlah v míst...'!J33</f>
        <v>0</v>
      </c>
      <c r="AW55" s="115">
        <f>'10 - Oprava podlah v míst...'!J34</f>
        <v>0</v>
      </c>
      <c r="AX55" s="115">
        <f>'10 - Oprava podlah v míst...'!J35</f>
        <v>0</v>
      </c>
      <c r="AY55" s="115">
        <f>'10 - Oprava podlah v míst...'!J36</f>
        <v>0</v>
      </c>
      <c r="AZ55" s="115">
        <f>'10 - Oprava podlah v míst...'!F33</f>
        <v>0</v>
      </c>
      <c r="BA55" s="115">
        <f>'10 - Oprava podlah v míst...'!F34</f>
        <v>0</v>
      </c>
      <c r="BB55" s="115">
        <f>'10 - Oprava podlah v míst...'!F35</f>
        <v>0</v>
      </c>
      <c r="BC55" s="115">
        <f>'10 - Oprava podlah v míst...'!F36</f>
        <v>0</v>
      </c>
      <c r="BD55" s="117">
        <f>'10 - Oprava podlah v míst...'!F37</f>
        <v>0</v>
      </c>
      <c r="BT55" s="118" t="s">
        <v>79</v>
      </c>
      <c r="BV55" s="118" t="s">
        <v>73</v>
      </c>
      <c r="BW55" s="118" t="s">
        <v>80</v>
      </c>
      <c r="BX55" s="118" t="s">
        <v>5</v>
      </c>
      <c r="CL55" s="118" t="s">
        <v>1</v>
      </c>
      <c r="CM55" s="118" t="s">
        <v>81</v>
      </c>
    </row>
    <row r="56" spans="1:91" s="5" customFormat="1" ht="27" customHeight="1">
      <c r="A56" s="106" t="s">
        <v>75</v>
      </c>
      <c r="B56" s="107"/>
      <c r="C56" s="108"/>
      <c r="D56" s="109" t="s">
        <v>82</v>
      </c>
      <c r="E56" s="109"/>
      <c r="F56" s="109"/>
      <c r="G56" s="109"/>
      <c r="H56" s="109"/>
      <c r="I56" s="110"/>
      <c r="J56" s="109" t="s">
        <v>83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'20 - Oprava podlah v míst...'!J30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78</v>
      </c>
      <c r="AR56" s="113"/>
      <c r="AS56" s="114">
        <v>0</v>
      </c>
      <c r="AT56" s="115">
        <f>ROUND(SUM(AV56:AW56),1)</f>
        <v>0</v>
      </c>
      <c r="AU56" s="116">
        <f>'20 - Oprava podlah v míst...'!P92</f>
        <v>0</v>
      </c>
      <c r="AV56" s="115">
        <f>'20 - Oprava podlah v míst...'!J33</f>
        <v>0</v>
      </c>
      <c r="AW56" s="115">
        <f>'20 - Oprava podlah v míst...'!J34</f>
        <v>0</v>
      </c>
      <c r="AX56" s="115">
        <f>'20 - Oprava podlah v míst...'!J35</f>
        <v>0</v>
      </c>
      <c r="AY56" s="115">
        <f>'20 - Oprava podlah v míst...'!J36</f>
        <v>0</v>
      </c>
      <c r="AZ56" s="115">
        <f>'20 - Oprava podlah v míst...'!F33</f>
        <v>0</v>
      </c>
      <c r="BA56" s="115">
        <f>'20 - Oprava podlah v míst...'!F34</f>
        <v>0</v>
      </c>
      <c r="BB56" s="115">
        <f>'20 - Oprava podlah v míst...'!F35</f>
        <v>0</v>
      </c>
      <c r="BC56" s="115">
        <f>'20 - Oprava podlah v míst...'!F36</f>
        <v>0</v>
      </c>
      <c r="BD56" s="117">
        <f>'20 - Oprava podlah v míst...'!F37</f>
        <v>0</v>
      </c>
      <c r="BT56" s="118" t="s">
        <v>79</v>
      </c>
      <c r="BV56" s="118" t="s">
        <v>73</v>
      </c>
      <c r="BW56" s="118" t="s">
        <v>84</v>
      </c>
      <c r="BX56" s="118" t="s">
        <v>5</v>
      </c>
      <c r="CL56" s="118" t="s">
        <v>1</v>
      </c>
      <c r="CM56" s="118" t="s">
        <v>81</v>
      </c>
    </row>
    <row r="57" spans="1:91" s="5" customFormat="1" ht="16.5" customHeight="1">
      <c r="A57" s="106" t="s">
        <v>75</v>
      </c>
      <c r="B57" s="107"/>
      <c r="C57" s="108"/>
      <c r="D57" s="109" t="s">
        <v>85</v>
      </c>
      <c r="E57" s="109"/>
      <c r="F57" s="109"/>
      <c r="G57" s="109"/>
      <c r="H57" s="109"/>
      <c r="I57" s="110"/>
      <c r="J57" s="109" t="s">
        <v>86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'30 - Venkovní větrací kan...'!J30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78</v>
      </c>
      <c r="AR57" s="113"/>
      <c r="AS57" s="119">
        <v>0</v>
      </c>
      <c r="AT57" s="120">
        <f>ROUND(SUM(AV57:AW57),1)</f>
        <v>0</v>
      </c>
      <c r="AU57" s="121">
        <f>'30 - Venkovní větrací kan...'!P99</f>
        <v>0</v>
      </c>
      <c r="AV57" s="120">
        <f>'30 - Venkovní větrací kan...'!J33</f>
        <v>0</v>
      </c>
      <c r="AW57" s="120">
        <f>'30 - Venkovní větrací kan...'!J34</f>
        <v>0</v>
      </c>
      <c r="AX57" s="120">
        <f>'30 - Venkovní větrací kan...'!J35</f>
        <v>0</v>
      </c>
      <c r="AY57" s="120">
        <f>'30 - Venkovní větrací kan...'!J36</f>
        <v>0</v>
      </c>
      <c r="AZ57" s="120">
        <f>'30 - Venkovní větrací kan...'!F33</f>
        <v>0</v>
      </c>
      <c r="BA57" s="120">
        <f>'30 - Venkovní větrací kan...'!F34</f>
        <v>0</v>
      </c>
      <c r="BB57" s="120">
        <f>'30 - Venkovní větrací kan...'!F35</f>
        <v>0</v>
      </c>
      <c r="BC57" s="120">
        <f>'30 - Venkovní větrací kan...'!F36</f>
        <v>0</v>
      </c>
      <c r="BD57" s="122">
        <f>'30 - Venkovní větrací kan...'!F37</f>
        <v>0</v>
      </c>
      <c r="BT57" s="118" t="s">
        <v>79</v>
      </c>
      <c r="BV57" s="118" t="s">
        <v>73</v>
      </c>
      <c r="BW57" s="118" t="s">
        <v>87</v>
      </c>
      <c r="BX57" s="118" t="s">
        <v>5</v>
      </c>
      <c r="CL57" s="118" t="s">
        <v>1</v>
      </c>
      <c r="CM57" s="118" t="s">
        <v>81</v>
      </c>
    </row>
    <row r="58" spans="2:44" s="1" customFormat="1" ht="30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42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10 - Oprava podlah v míst...'!C2" display="/"/>
    <hyperlink ref="A56" location="'20 - Oprava podlah v míst...'!C2" display="/"/>
    <hyperlink ref="A57" location="'30 - Venkovní větrací ka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80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81</v>
      </c>
    </row>
    <row r="4" spans="2:46" ht="24.95" customHeight="1">
      <c r="B4" s="19"/>
      <c r="D4" s="127" t="s">
        <v>88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Muzeum Oderska</v>
      </c>
      <c r="F7" s="128"/>
      <c r="G7" s="128"/>
      <c r="H7" s="128"/>
      <c r="L7" s="19"/>
    </row>
    <row r="8" spans="2:12" s="1" customFormat="1" ht="12" customHeight="1">
      <c r="B8" s="42"/>
      <c r="D8" s="128" t="s">
        <v>89</v>
      </c>
      <c r="I8" s="130"/>
      <c r="L8" s="42"/>
    </row>
    <row r="9" spans="2:12" s="1" customFormat="1" ht="36.95" customHeight="1">
      <c r="B9" s="42"/>
      <c r="E9" s="131" t="s">
        <v>90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13. 2. 2019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">
        <v>26</v>
      </c>
      <c r="L14" s="42"/>
    </row>
    <row r="15" spans="2:12" s="1" customFormat="1" ht="18" customHeight="1">
      <c r="B15" s="42"/>
      <c r="E15" s="16" t="s">
        <v>27</v>
      </c>
      <c r="I15" s="132" t="s">
        <v>28</v>
      </c>
      <c r="J15" s="16" t="s">
        <v>29</v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30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32</v>
      </c>
      <c r="I20" s="132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32" t="s">
        <v>28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35</v>
      </c>
      <c r="I23" s="132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2" t="s">
        <v>28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36</v>
      </c>
      <c r="I26" s="130"/>
      <c r="L26" s="42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37</v>
      </c>
      <c r="I30" s="130"/>
      <c r="J30" s="139">
        <f>ROUND(J94,1)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39</v>
      </c>
      <c r="I32" s="141" t="s">
        <v>38</v>
      </c>
      <c r="J32" s="140" t="s">
        <v>40</v>
      </c>
      <c r="L32" s="42"/>
    </row>
    <row r="33" spans="2:12" s="1" customFormat="1" ht="14.4" customHeight="1">
      <c r="B33" s="42"/>
      <c r="D33" s="128" t="s">
        <v>41</v>
      </c>
      <c r="E33" s="128" t="s">
        <v>42</v>
      </c>
      <c r="F33" s="142">
        <f>ROUND((SUM(BE94:BE273)),1)</f>
        <v>0</v>
      </c>
      <c r="I33" s="143">
        <v>0.21</v>
      </c>
      <c r="J33" s="142">
        <f>ROUND(((SUM(BE94:BE273))*I33),1)</f>
        <v>0</v>
      </c>
      <c r="L33" s="42"/>
    </row>
    <row r="34" spans="2:12" s="1" customFormat="1" ht="14.4" customHeight="1">
      <c r="B34" s="42"/>
      <c r="E34" s="128" t="s">
        <v>43</v>
      </c>
      <c r="F34" s="142">
        <f>ROUND((SUM(BF94:BF273)),1)</f>
        <v>0</v>
      </c>
      <c r="I34" s="143">
        <v>0.15</v>
      </c>
      <c r="J34" s="142">
        <f>ROUND(((SUM(BF94:BF273))*I34),1)</f>
        <v>0</v>
      </c>
      <c r="L34" s="42"/>
    </row>
    <row r="35" spans="2:12" s="1" customFormat="1" ht="14.4" customHeight="1" hidden="1">
      <c r="B35" s="42"/>
      <c r="E35" s="128" t="s">
        <v>44</v>
      </c>
      <c r="F35" s="142">
        <f>ROUND((SUM(BG94:BG273)),1)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45</v>
      </c>
      <c r="F36" s="142">
        <f>ROUND((SUM(BH94:BH273)),1)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46</v>
      </c>
      <c r="F37" s="142">
        <f>ROUND((SUM(BI94:BI273)),1)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91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Muzeum Oderska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89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10 - Oprava podlah v místnostech- kancelář, expozice, wc, část chodby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 xml:space="preserve"> </v>
      </c>
      <c r="G52" s="38"/>
      <c r="H52" s="38"/>
      <c r="I52" s="132" t="s">
        <v>22</v>
      </c>
      <c r="J52" s="66" t="str">
        <f>IF(J12="","",J12)</f>
        <v>13. 2. 2019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Městský úřad Odry</v>
      </c>
      <c r="G54" s="38"/>
      <c r="H54" s="38"/>
      <c r="I54" s="132" t="s">
        <v>32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2" t="s">
        <v>35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92</v>
      </c>
      <c r="D57" s="160"/>
      <c r="E57" s="160"/>
      <c r="F57" s="160"/>
      <c r="G57" s="160"/>
      <c r="H57" s="160"/>
      <c r="I57" s="161"/>
      <c r="J57" s="162" t="s">
        <v>93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94</v>
      </c>
      <c r="D59" s="38"/>
      <c r="E59" s="38"/>
      <c r="F59" s="38"/>
      <c r="G59" s="38"/>
      <c r="H59" s="38"/>
      <c r="I59" s="130"/>
      <c r="J59" s="97">
        <f>J94</f>
        <v>0</v>
      </c>
      <c r="K59" s="38"/>
      <c r="L59" s="42"/>
      <c r="AU59" s="16" t="s">
        <v>95</v>
      </c>
    </row>
    <row r="60" spans="2:12" s="7" customFormat="1" ht="24.95" customHeight="1">
      <c r="B60" s="164"/>
      <c r="C60" s="165"/>
      <c r="D60" s="166" t="s">
        <v>96</v>
      </c>
      <c r="E60" s="167"/>
      <c r="F60" s="167"/>
      <c r="G60" s="167"/>
      <c r="H60" s="167"/>
      <c r="I60" s="168"/>
      <c r="J60" s="169">
        <f>J95</f>
        <v>0</v>
      </c>
      <c r="K60" s="165"/>
      <c r="L60" s="170"/>
    </row>
    <row r="61" spans="2:12" s="8" customFormat="1" ht="19.9" customHeight="1">
      <c r="B61" s="171"/>
      <c r="C61" s="172"/>
      <c r="D61" s="173" t="s">
        <v>97</v>
      </c>
      <c r="E61" s="174"/>
      <c r="F61" s="174"/>
      <c r="G61" s="174"/>
      <c r="H61" s="174"/>
      <c r="I61" s="175"/>
      <c r="J61" s="176">
        <f>J96</f>
        <v>0</v>
      </c>
      <c r="K61" s="172"/>
      <c r="L61" s="177"/>
    </row>
    <row r="62" spans="2:12" s="8" customFormat="1" ht="19.9" customHeight="1">
      <c r="B62" s="171"/>
      <c r="C62" s="172"/>
      <c r="D62" s="173" t="s">
        <v>98</v>
      </c>
      <c r="E62" s="174"/>
      <c r="F62" s="174"/>
      <c r="G62" s="174"/>
      <c r="H62" s="174"/>
      <c r="I62" s="175"/>
      <c r="J62" s="176">
        <f>J109</f>
        <v>0</v>
      </c>
      <c r="K62" s="172"/>
      <c r="L62" s="177"/>
    </row>
    <row r="63" spans="2:12" s="8" customFormat="1" ht="19.9" customHeight="1">
      <c r="B63" s="171"/>
      <c r="C63" s="172"/>
      <c r="D63" s="173" t="s">
        <v>99</v>
      </c>
      <c r="E63" s="174"/>
      <c r="F63" s="174"/>
      <c r="G63" s="174"/>
      <c r="H63" s="174"/>
      <c r="I63" s="175"/>
      <c r="J63" s="176">
        <f>J121</f>
        <v>0</v>
      </c>
      <c r="K63" s="172"/>
      <c r="L63" s="177"/>
    </row>
    <row r="64" spans="2:12" s="8" customFormat="1" ht="19.9" customHeight="1">
      <c r="B64" s="171"/>
      <c r="C64" s="172"/>
      <c r="D64" s="173" t="s">
        <v>100</v>
      </c>
      <c r="E64" s="174"/>
      <c r="F64" s="174"/>
      <c r="G64" s="174"/>
      <c r="H64" s="174"/>
      <c r="I64" s="175"/>
      <c r="J64" s="176">
        <f>J123</f>
        <v>0</v>
      </c>
      <c r="K64" s="172"/>
      <c r="L64" s="177"/>
    </row>
    <row r="65" spans="2:12" s="8" customFormat="1" ht="19.9" customHeight="1">
      <c r="B65" s="171"/>
      <c r="C65" s="172"/>
      <c r="D65" s="173" t="s">
        <v>101</v>
      </c>
      <c r="E65" s="174"/>
      <c r="F65" s="174"/>
      <c r="G65" s="174"/>
      <c r="H65" s="174"/>
      <c r="I65" s="175"/>
      <c r="J65" s="176">
        <f>J153</f>
        <v>0</v>
      </c>
      <c r="K65" s="172"/>
      <c r="L65" s="177"/>
    </row>
    <row r="66" spans="2:12" s="8" customFormat="1" ht="19.9" customHeight="1">
      <c r="B66" s="171"/>
      <c r="C66" s="172"/>
      <c r="D66" s="173" t="s">
        <v>102</v>
      </c>
      <c r="E66" s="174"/>
      <c r="F66" s="174"/>
      <c r="G66" s="174"/>
      <c r="H66" s="174"/>
      <c r="I66" s="175"/>
      <c r="J66" s="176">
        <f>J194</f>
        <v>0</v>
      </c>
      <c r="K66" s="172"/>
      <c r="L66" s="177"/>
    </row>
    <row r="67" spans="2:12" s="8" customFormat="1" ht="19.9" customHeight="1">
      <c r="B67" s="171"/>
      <c r="C67" s="172"/>
      <c r="D67" s="173" t="s">
        <v>103</v>
      </c>
      <c r="E67" s="174"/>
      <c r="F67" s="174"/>
      <c r="G67" s="174"/>
      <c r="H67" s="174"/>
      <c r="I67" s="175"/>
      <c r="J67" s="176">
        <f>J202</f>
        <v>0</v>
      </c>
      <c r="K67" s="172"/>
      <c r="L67" s="177"/>
    </row>
    <row r="68" spans="2:12" s="7" customFormat="1" ht="24.95" customHeight="1">
      <c r="B68" s="164"/>
      <c r="C68" s="165"/>
      <c r="D68" s="166" t="s">
        <v>104</v>
      </c>
      <c r="E68" s="167"/>
      <c r="F68" s="167"/>
      <c r="G68" s="167"/>
      <c r="H68" s="167"/>
      <c r="I68" s="168"/>
      <c r="J68" s="169">
        <f>J204</f>
        <v>0</v>
      </c>
      <c r="K68" s="165"/>
      <c r="L68" s="170"/>
    </row>
    <row r="69" spans="2:12" s="8" customFormat="1" ht="19.9" customHeight="1">
      <c r="B69" s="171"/>
      <c r="C69" s="172"/>
      <c r="D69" s="173" t="s">
        <v>105</v>
      </c>
      <c r="E69" s="174"/>
      <c r="F69" s="174"/>
      <c r="G69" s="174"/>
      <c r="H69" s="174"/>
      <c r="I69" s="175"/>
      <c r="J69" s="176">
        <f>J205</f>
        <v>0</v>
      </c>
      <c r="K69" s="172"/>
      <c r="L69" s="177"/>
    </row>
    <row r="70" spans="2:12" s="8" customFormat="1" ht="19.9" customHeight="1">
      <c r="B70" s="171"/>
      <c r="C70" s="172"/>
      <c r="D70" s="173" t="s">
        <v>106</v>
      </c>
      <c r="E70" s="174"/>
      <c r="F70" s="174"/>
      <c r="G70" s="174"/>
      <c r="H70" s="174"/>
      <c r="I70" s="175"/>
      <c r="J70" s="176">
        <f>J219</f>
        <v>0</v>
      </c>
      <c r="K70" s="172"/>
      <c r="L70" s="177"/>
    </row>
    <row r="71" spans="2:12" s="8" customFormat="1" ht="19.9" customHeight="1">
      <c r="B71" s="171"/>
      <c r="C71" s="172"/>
      <c r="D71" s="173" t="s">
        <v>107</v>
      </c>
      <c r="E71" s="174"/>
      <c r="F71" s="174"/>
      <c r="G71" s="174"/>
      <c r="H71" s="174"/>
      <c r="I71" s="175"/>
      <c r="J71" s="176">
        <f>J224</f>
        <v>0</v>
      </c>
      <c r="K71" s="172"/>
      <c r="L71" s="177"/>
    </row>
    <row r="72" spans="2:12" s="8" customFormat="1" ht="19.9" customHeight="1">
      <c r="B72" s="171"/>
      <c r="C72" s="172"/>
      <c r="D72" s="173" t="s">
        <v>108</v>
      </c>
      <c r="E72" s="174"/>
      <c r="F72" s="174"/>
      <c r="G72" s="174"/>
      <c r="H72" s="174"/>
      <c r="I72" s="175"/>
      <c r="J72" s="176">
        <f>J251</f>
        <v>0</v>
      </c>
      <c r="K72" s="172"/>
      <c r="L72" s="177"/>
    </row>
    <row r="73" spans="2:12" s="7" customFormat="1" ht="24.95" customHeight="1">
      <c r="B73" s="164"/>
      <c r="C73" s="165"/>
      <c r="D73" s="166" t="s">
        <v>109</v>
      </c>
      <c r="E73" s="167"/>
      <c r="F73" s="167"/>
      <c r="G73" s="167"/>
      <c r="H73" s="167"/>
      <c r="I73" s="168"/>
      <c r="J73" s="169">
        <f>J271</f>
        <v>0</v>
      </c>
      <c r="K73" s="165"/>
      <c r="L73" s="170"/>
    </row>
    <row r="74" spans="2:12" s="8" customFormat="1" ht="19.9" customHeight="1">
      <c r="B74" s="171"/>
      <c r="C74" s="172"/>
      <c r="D74" s="173" t="s">
        <v>110</v>
      </c>
      <c r="E74" s="174"/>
      <c r="F74" s="174"/>
      <c r="G74" s="174"/>
      <c r="H74" s="174"/>
      <c r="I74" s="175"/>
      <c r="J74" s="176">
        <f>J272</f>
        <v>0</v>
      </c>
      <c r="K74" s="172"/>
      <c r="L74" s="177"/>
    </row>
    <row r="75" spans="2:12" s="1" customFormat="1" ht="21.8" customHeight="1">
      <c r="B75" s="37"/>
      <c r="C75" s="38"/>
      <c r="D75" s="38"/>
      <c r="E75" s="38"/>
      <c r="F75" s="38"/>
      <c r="G75" s="38"/>
      <c r="H75" s="38"/>
      <c r="I75" s="130"/>
      <c r="J75" s="38"/>
      <c r="K75" s="38"/>
      <c r="L75" s="42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54"/>
      <c r="J76" s="57"/>
      <c r="K76" s="57"/>
      <c r="L76" s="42"/>
    </row>
    <row r="80" spans="2:12" s="1" customFormat="1" ht="6.95" customHeight="1">
      <c r="B80" s="58"/>
      <c r="C80" s="59"/>
      <c r="D80" s="59"/>
      <c r="E80" s="59"/>
      <c r="F80" s="59"/>
      <c r="G80" s="59"/>
      <c r="H80" s="59"/>
      <c r="I80" s="157"/>
      <c r="J80" s="59"/>
      <c r="K80" s="59"/>
      <c r="L80" s="42"/>
    </row>
    <row r="81" spans="2:12" s="1" customFormat="1" ht="24.95" customHeight="1">
      <c r="B81" s="37"/>
      <c r="C81" s="22" t="s">
        <v>111</v>
      </c>
      <c r="D81" s="38"/>
      <c r="E81" s="38"/>
      <c r="F81" s="38"/>
      <c r="G81" s="38"/>
      <c r="H81" s="38"/>
      <c r="I81" s="130"/>
      <c r="J81" s="38"/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30"/>
      <c r="J82" s="38"/>
      <c r="K82" s="38"/>
      <c r="L82" s="42"/>
    </row>
    <row r="83" spans="2:12" s="1" customFormat="1" ht="12" customHeight="1">
      <c r="B83" s="37"/>
      <c r="C83" s="31" t="s">
        <v>16</v>
      </c>
      <c r="D83" s="38"/>
      <c r="E83" s="38"/>
      <c r="F83" s="38"/>
      <c r="G83" s="38"/>
      <c r="H83" s="38"/>
      <c r="I83" s="130"/>
      <c r="J83" s="38"/>
      <c r="K83" s="38"/>
      <c r="L83" s="42"/>
    </row>
    <row r="84" spans="2:12" s="1" customFormat="1" ht="16.5" customHeight="1">
      <c r="B84" s="37"/>
      <c r="C84" s="38"/>
      <c r="D84" s="38"/>
      <c r="E84" s="158" t="str">
        <f>E7</f>
        <v>Muzeum Oderska</v>
      </c>
      <c r="F84" s="31"/>
      <c r="G84" s="31"/>
      <c r="H84" s="31"/>
      <c r="I84" s="130"/>
      <c r="J84" s="38"/>
      <c r="K84" s="38"/>
      <c r="L84" s="42"/>
    </row>
    <row r="85" spans="2:12" s="1" customFormat="1" ht="12" customHeight="1">
      <c r="B85" s="37"/>
      <c r="C85" s="31" t="s">
        <v>89</v>
      </c>
      <c r="D85" s="38"/>
      <c r="E85" s="38"/>
      <c r="F85" s="38"/>
      <c r="G85" s="38"/>
      <c r="H85" s="38"/>
      <c r="I85" s="130"/>
      <c r="J85" s="38"/>
      <c r="K85" s="38"/>
      <c r="L85" s="42"/>
    </row>
    <row r="86" spans="2:12" s="1" customFormat="1" ht="16.5" customHeight="1">
      <c r="B86" s="37"/>
      <c r="C86" s="38"/>
      <c r="D86" s="38"/>
      <c r="E86" s="63" t="str">
        <f>E9</f>
        <v>10 - Oprava podlah v místnostech- kancelář, expozice, wc, část chodby</v>
      </c>
      <c r="F86" s="38"/>
      <c r="G86" s="38"/>
      <c r="H86" s="38"/>
      <c r="I86" s="130"/>
      <c r="J86" s="38"/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pans="2:12" s="1" customFormat="1" ht="12" customHeight="1">
      <c r="B88" s="37"/>
      <c r="C88" s="31" t="s">
        <v>20</v>
      </c>
      <c r="D88" s="38"/>
      <c r="E88" s="38"/>
      <c r="F88" s="26" t="str">
        <f>F12</f>
        <v xml:space="preserve"> </v>
      </c>
      <c r="G88" s="38"/>
      <c r="H88" s="38"/>
      <c r="I88" s="132" t="s">
        <v>22</v>
      </c>
      <c r="J88" s="66" t="str">
        <f>IF(J12="","",J12)</f>
        <v>13. 2. 2019</v>
      </c>
      <c r="K88" s="38"/>
      <c r="L88" s="42"/>
    </row>
    <row r="89" spans="2:12" s="1" customFormat="1" ht="6.95" customHeight="1">
      <c r="B89" s="37"/>
      <c r="C89" s="38"/>
      <c r="D89" s="38"/>
      <c r="E89" s="38"/>
      <c r="F89" s="38"/>
      <c r="G89" s="38"/>
      <c r="H89" s="38"/>
      <c r="I89" s="130"/>
      <c r="J89" s="38"/>
      <c r="K89" s="38"/>
      <c r="L89" s="42"/>
    </row>
    <row r="90" spans="2:12" s="1" customFormat="1" ht="13.65" customHeight="1">
      <c r="B90" s="37"/>
      <c r="C90" s="31" t="s">
        <v>24</v>
      </c>
      <c r="D90" s="38"/>
      <c r="E90" s="38"/>
      <c r="F90" s="26" t="str">
        <f>E15</f>
        <v>Městský úřad Odry</v>
      </c>
      <c r="G90" s="38"/>
      <c r="H90" s="38"/>
      <c r="I90" s="132" t="s">
        <v>32</v>
      </c>
      <c r="J90" s="35" t="str">
        <f>E21</f>
        <v xml:space="preserve"> </v>
      </c>
      <c r="K90" s="38"/>
      <c r="L90" s="42"/>
    </row>
    <row r="91" spans="2:12" s="1" customFormat="1" ht="13.65" customHeight="1">
      <c r="B91" s="37"/>
      <c r="C91" s="31" t="s">
        <v>30</v>
      </c>
      <c r="D91" s="38"/>
      <c r="E91" s="38"/>
      <c r="F91" s="26" t="str">
        <f>IF(E18="","",E18)</f>
        <v>Vyplň údaj</v>
      </c>
      <c r="G91" s="38"/>
      <c r="H91" s="38"/>
      <c r="I91" s="132" t="s">
        <v>35</v>
      </c>
      <c r="J91" s="35" t="str">
        <f>E24</f>
        <v xml:space="preserve"> </v>
      </c>
      <c r="K91" s="38"/>
      <c r="L91" s="42"/>
    </row>
    <row r="92" spans="2:12" s="1" customFormat="1" ht="10.3" customHeight="1">
      <c r="B92" s="37"/>
      <c r="C92" s="38"/>
      <c r="D92" s="38"/>
      <c r="E92" s="38"/>
      <c r="F92" s="38"/>
      <c r="G92" s="38"/>
      <c r="H92" s="38"/>
      <c r="I92" s="130"/>
      <c r="J92" s="38"/>
      <c r="K92" s="38"/>
      <c r="L92" s="42"/>
    </row>
    <row r="93" spans="2:20" s="9" customFormat="1" ht="29.25" customHeight="1">
      <c r="B93" s="178"/>
      <c r="C93" s="179" t="s">
        <v>112</v>
      </c>
      <c r="D93" s="180" t="s">
        <v>56</v>
      </c>
      <c r="E93" s="180" t="s">
        <v>52</v>
      </c>
      <c r="F93" s="180" t="s">
        <v>53</v>
      </c>
      <c r="G93" s="180" t="s">
        <v>113</v>
      </c>
      <c r="H93" s="180" t="s">
        <v>114</v>
      </c>
      <c r="I93" s="181" t="s">
        <v>115</v>
      </c>
      <c r="J93" s="182" t="s">
        <v>93</v>
      </c>
      <c r="K93" s="183" t="s">
        <v>116</v>
      </c>
      <c r="L93" s="184"/>
      <c r="M93" s="87" t="s">
        <v>1</v>
      </c>
      <c r="N93" s="88" t="s">
        <v>41</v>
      </c>
      <c r="O93" s="88" t="s">
        <v>117</v>
      </c>
      <c r="P93" s="88" t="s">
        <v>118</v>
      </c>
      <c r="Q93" s="88" t="s">
        <v>119</v>
      </c>
      <c r="R93" s="88" t="s">
        <v>120</v>
      </c>
      <c r="S93" s="88" t="s">
        <v>121</v>
      </c>
      <c r="T93" s="89" t="s">
        <v>122</v>
      </c>
    </row>
    <row r="94" spans="2:63" s="1" customFormat="1" ht="22.8" customHeight="1">
      <c r="B94" s="37"/>
      <c r="C94" s="94" t="s">
        <v>123</v>
      </c>
      <c r="D94" s="38"/>
      <c r="E94" s="38"/>
      <c r="F94" s="38"/>
      <c r="G94" s="38"/>
      <c r="H94" s="38"/>
      <c r="I94" s="130"/>
      <c r="J94" s="185">
        <f>BK94</f>
        <v>0</v>
      </c>
      <c r="K94" s="38"/>
      <c r="L94" s="42"/>
      <c r="M94" s="90"/>
      <c r="N94" s="91"/>
      <c r="O94" s="91"/>
      <c r="P94" s="186">
        <f>P95+P204+P271</f>
        <v>0</v>
      </c>
      <c r="Q94" s="91"/>
      <c r="R94" s="186">
        <f>R95+R204+R271</f>
        <v>30.655816762500006</v>
      </c>
      <c r="S94" s="91"/>
      <c r="T94" s="187">
        <f>T95+T204+T271</f>
        <v>37.92927924999999</v>
      </c>
      <c r="AT94" s="16" t="s">
        <v>70</v>
      </c>
      <c r="AU94" s="16" t="s">
        <v>95</v>
      </c>
      <c r="BK94" s="188">
        <f>BK95+BK204+BK271</f>
        <v>0</v>
      </c>
    </row>
    <row r="95" spans="2:63" s="10" customFormat="1" ht="25.9" customHeight="1">
      <c r="B95" s="189"/>
      <c r="C95" s="190"/>
      <c r="D95" s="191" t="s">
        <v>70</v>
      </c>
      <c r="E95" s="192" t="s">
        <v>124</v>
      </c>
      <c r="F95" s="192" t="s">
        <v>125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P96+P109+P121+P123+P153+P194+P202</f>
        <v>0</v>
      </c>
      <c r="Q95" s="197"/>
      <c r="R95" s="198">
        <f>R96+R109+R121+R123+R153+R194+R202</f>
        <v>18.013668540000005</v>
      </c>
      <c r="S95" s="197"/>
      <c r="T95" s="199">
        <f>T96+T109+T121+T123+T153+T194+T202</f>
        <v>37.453559999999996</v>
      </c>
      <c r="AR95" s="200" t="s">
        <v>79</v>
      </c>
      <c r="AT95" s="201" t="s">
        <v>70</v>
      </c>
      <c r="AU95" s="201" t="s">
        <v>71</v>
      </c>
      <c r="AY95" s="200" t="s">
        <v>126</v>
      </c>
      <c r="BK95" s="202">
        <f>BK96+BK109+BK121+BK123+BK153+BK194+BK202</f>
        <v>0</v>
      </c>
    </row>
    <row r="96" spans="2:63" s="10" customFormat="1" ht="22.8" customHeight="1">
      <c r="B96" s="189"/>
      <c r="C96" s="190"/>
      <c r="D96" s="191" t="s">
        <v>70</v>
      </c>
      <c r="E96" s="203" t="s">
        <v>79</v>
      </c>
      <c r="F96" s="203" t="s">
        <v>127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SUM(P97:P108)</f>
        <v>0</v>
      </c>
      <c r="Q96" s="197"/>
      <c r="R96" s="198">
        <f>SUM(R97:R108)</f>
        <v>0</v>
      </c>
      <c r="S96" s="197"/>
      <c r="T96" s="199">
        <f>SUM(T97:T108)</f>
        <v>0</v>
      </c>
      <c r="AR96" s="200" t="s">
        <v>79</v>
      </c>
      <c r="AT96" s="201" t="s">
        <v>70</v>
      </c>
      <c r="AU96" s="201" t="s">
        <v>79</v>
      </c>
      <c r="AY96" s="200" t="s">
        <v>126</v>
      </c>
      <c r="BK96" s="202">
        <f>SUM(BK97:BK108)</f>
        <v>0</v>
      </c>
    </row>
    <row r="97" spans="2:65" s="1" customFormat="1" ht="16.5" customHeight="1">
      <c r="B97" s="37"/>
      <c r="C97" s="205" t="s">
        <v>79</v>
      </c>
      <c r="D97" s="205" t="s">
        <v>128</v>
      </c>
      <c r="E97" s="206" t="s">
        <v>129</v>
      </c>
      <c r="F97" s="207" t="s">
        <v>130</v>
      </c>
      <c r="G97" s="208" t="s">
        <v>131</v>
      </c>
      <c r="H97" s="209">
        <v>19.081</v>
      </c>
      <c r="I97" s="210"/>
      <c r="J97" s="211">
        <f>ROUND(I97*H97,2)</f>
        <v>0</v>
      </c>
      <c r="K97" s="207" t="s">
        <v>132</v>
      </c>
      <c r="L97" s="42"/>
      <c r="M97" s="212" t="s">
        <v>1</v>
      </c>
      <c r="N97" s="213" t="s">
        <v>42</v>
      </c>
      <c r="O97" s="78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AR97" s="16" t="s">
        <v>133</v>
      </c>
      <c r="AT97" s="16" t="s">
        <v>128</v>
      </c>
      <c r="AU97" s="16" t="s">
        <v>81</v>
      </c>
      <c r="AY97" s="16" t="s">
        <v>126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79</v>
      </c>
      <c r="BK97" s="216">
        <f>ROUND(I97*H97,2)</f>
        <v>0</v>
      </c>
      <c r="BL97" s="16" t="s">
        <v>133</v>
      </c>
      <c r="BM97" s="16" t="s">
        <v>134</v>
      </c>
    </row>
    <row r="98" spans="2:51" s="11" customFormat="1" ht="12">
      <c r="B98" s="217"/>
      <c r="C98" s="218"/>
      <c r="D98" s="219" t="s">
        <v>135</v>
      </c>
      <c r="E98" s="220" t="s">
        <v>1</v>
      </c>
      <c r="F98" s="221" t="s">
        <v>136</v>
      </c>
      <c r="G98" s="218"/>
      <c r="H98" s="222">
        <v>9.626</v>
      </c>
      <c r="I98" s="223"/>
      <c r="J98" s="218"/>
      <c r="K98" s="218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135</v>
      </c>
      <c r="AU98" s="228" t="s">
        <v>81</v>
      </c>
      <c r="AV98" s="11" t="s">
        <v>81</v>
      </c>
      <c r="AW98" s="11" t="s">
        <v>33</v>
      </c>
      <c r="AX98" s="11" t="s">
        <v>71</v>
      </c>
      <c r="AY98" s="228" t="s">
        <v>126</v>
      </c>
    </row>
    <row r="99" spans="2:51" s="12" customFormat="1" ht="12">
      <c r="B99" s="229"/>
      <c r="C99" s="230"/>
      <c r="D99" s="219" t="s">
        <v>135</v>
      </c>
      <c r="E99" s="231" t="s">
        <v>1</v>
      </c>
      <c r="F99" s="232" t="s">
        <v>137</v>
      </c>
      <c r="G99" s="230"/>
      <c r="H99" s="233">
        <v>9.626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135</v>
      </c>
      <c r="AU99" s="239" t="s">
        <v>81</v>
      </c>
      <c r="AV99" s="12" t="s">
        <v>138</v>
      </c>
      <c r="AW99" s="12" t="s">
        <v>33</v>
      </c>
      <c r="AX99" s="12" t="s">
        <v>71</v>
      </c>
      <c r="AY99" s="239" t="s">
        <v>126</v>
      </c>
    </row>
    <row r="100" spans="2:51" s="11" customFormat="1" ht="12">
      <c r="B100" s="217"/>
      <c r="C100" s="218"/>
      <c r="D100" s="219" t="s">
        <v>135</v>
      </c>
      <c r="E100" s="220" t="s">
        <v>1</v>
      </c>
      <c r="F100" s="221" t="s">
        <v>139</v>
      </c>
      <c r="G100" s="218"/>
      <c r="H100" s="222">
        <v>8.06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135</v>
      </c>
      <c r="AU100" s="228" t="s">
        <v>81</v>
      </c>
      <c r="AV100" s="11" t="s">
        <v>81</v>
      </c>
      <c r="AW100" s="11" t="s">
        <v>33</v>
      </c>
      <c r="AX100" s="11" t="s">
        <v>71</v>
      </c>
      <c r="AY100" s="228" t="s">
        <v>126</v>
      </c>
    </row>
    <row r="101" spans="2:51" s="11" customFormat="1" ht="12">
      <c r="B101" s="217"/>
      <c r="C101" s="218"/>
      <c r="D101" s="219" t="s">
        <v>135</v>
      </c>
      <c r="E101" s="220" t="s">
        <v>1</v>
      </c>
      <c r="F101" s="221" t="s">
        <v>140</v>
      </c>
      <c r="G101" s="218"/>
      <c r="H101" s="222">
        <v>1.395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135</v>
      </c>
      <c r="AU101" s="228" t="s">
        <v>81</v>
      </c>
      <c r="AV101" s="11" t="s">
        <v>81</v>
      </c>
      <c r="AW101" s="11" t="s">
        <v>33</v>
      </c>
      <c r="AX101" s="11" t="s">
        <v>71</v>
      </c>
      <c r="AY101" s="228" t="s">
        <v>126</v>
      </c>
    </row>
    <row r="102" spans="2:51" s="12" customFormat="1" ht="12">
      <c r="B102" s="229"/>
      <c r="C102" s="230"/>
      <c r="D102" s="219" t="s">
        <v>135</v>
      </c>
      <c r="E102" s="231" t="s">
        <v>1</v>
      </c>
      <c r="F102" s="232" t="s">
        <v>137</v>
      </c>
      <c r="G102" s="230"/>
      <c r="H102" s="233">
        <v>9.455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135</v>
      </c>
      <c r="AU102" s="239" t="s">
        <v>81</v>
      </c>
      <c r="AV102" s="12" t="s">
        <v>138</v>
      </c>
      <c r="AW102" s="12" t="s">
        <v>33</v>
      </c>
      <c r="AX102" s="12" t="s">
        <v>71</v>
      </c>
      <c r="AY102" s="239" t="s">
        <v>126</v>
      </c>
    </row>
    <row r="103" spans="2:51" s="13" customFormat="1" ht="12">
      <c r="B103" s="240"/>
      <c r="C103" s="241"/>
      <c r="D103" s="219" t="s">
        <v>135</v>
      </c>
      <c r="E103" s="242" t="s">
        <v>1</v>
      </c>
      <c r="F103" s="243" t="s">
        <v>141</v>
      </c>
      <c r="G103" s="241"/>
      <c r="H103" s="244">
        <v>19.081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135</v>
      </c>
      <c r="AU103" s="250" t="s">
        <v>81</v>
      </c>
      <c r="AV103" s="13" t="s">
        <v>133</v>
      </c>
      <c r="AW103" s="13" t="s">
        <v>33</v>
      </c>
      <c r="AX103" s="13" t="s">
        <v>79</v>
      </c>
      <c r="AY103" s="250" t="s">
        <v>126</v>
      </c>
    </row>
    <row r="104" spans="2:65" s="1" customFormat="1" ht="16.5" customHeight="1">
      <c r="B104" s="37"/>
      <c r="C104" s="205" t="s">
        <v>81</v>
      </c>
      <c r="D104" s="205" t="s">
        <v>128</v>
      </c>
      <c r="E104" s="206" t="s">
        <v>142</v>
      </c>
      <c r="F104" s="207" t="s">
        <v>143</v>
      </c>
      <c r="G104" s="208" t="s">
        <v>131</v>
      </c>
      <c r="H104" s="209">
        <v>19.081</v>
      </c>
      <c r="I104" s="210"/>
      <c r="J104" s="211">
        <f>ROUND(I104*H104,2)</f>
        <v>0</v>
      </c>
      <c r="K104" s="207" t="s">
        <v>132</v>
      </c>
      <c r="L104" s="42"/>
      <c r="M104" s="212" t="s">
        <v>1</v>
      </c>
      <c r="N104" s="213" t="s">
        <v>42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133</v>
      </c>
      <c r="AT104" s="16" t="s">
        <v>128</v>
      </c>
      <c r="AU104" s="16" t="s">
        <v>81</v>
      </c>
      <c r="AY104" s="16" t="s">
        <v>126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79</v>
      </c>
      <c r="BK104" s="216">
        <f>ROUND(I104*H104,2)</f>
        <v>0</v>
      </c>
      <c r="BL104" s="16" t="s">
        <v>133</v>
      </c>
      <c r="BM104" s="16" t="s">
        <v>144</v>
      </c>
    </row>
    <row r="105" spans="2:65" s="1" customFormat="1" ht="16.5" customHeight="1">
      <c r="B105" s="37"/>
      <c r="C105" s="205" t="s">
        <v>138</v>
      </c>
      <c r="D105" s="205" t="s">
        <v>128</v>
      </c>
      <c r="E105" s="206" t="s">
        <v>145</v>
      </c>
      <c r="F105" s="207" t="s">
        <v>146</v>
      </c>
      <c r="G105" s="208" t="s">
        <v>131</v>
      </c>
      <c r="H105" s="209">
        <v>19.081</v>
      </c>
      <c r="I105" s="210"/>
      <c r="J105" s="211">
        <f>ROUND(I105*H105,2)</f>
        <v>0</v>
      </c>
      <c r="K105" s="207" t="s">
        <v>132</v>
      </c>
      <c r="L105" s="42"/>
      <c r="M105" s="212" t="s">
        <v>1</v>
      </c>
      <c r="N105" s="213" t="s">
        <v>42</v>
      </c>
      <c r="O105" s="78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AR105" s="16" t="s">
        <v>133</v>
      </c>
      <c r="AT105" s="16" t="s">
        <v>128</v>
      </c>
      <c r="AU105" s="16" t="s">
        <v>81</v>
      </c>
      <c r="AY105" s="16" t="s">
        <v>126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79</v>
      </c>
      <c r="BK105" s="216">
        <f>ROUND(I105*H105,2)</f>
        <v>0</v>
      </c>
      <c r="BL105" s="16" t="s">
        <v>133</v>
      </c>
      <c r="BM105" s="16" t="s">
        <v>147</v>
      </c>
    </row>
    <row r="106" spans="2:65" s="1" customFormat="1" ht="16.5" customHeight="1">
      <c r="B106" s="37"/>
      <c r="C106" s="205" t="s">
        <v>133</v>
      </c>
      <c r="D106" s="205" t="s">
        <v>128</v>
      </c>
      <c r="E106" s="206" t="s">
        <v>148</v>
      </c>
      <c r="F106" s="207" t="s">
        <v>149</v>
      </c>
      <c r="G106" s="208" t="s">
        <v>131</v>
      </c>
      <c r="H106" s="209">
        <v>19.081</v>
      </c>
      <c r="I106" s="210"/>
      <c r="J106" s="211">
        <f>ROUND(I106*H106,2)</f>
        <v>0</v>
      </c>
      <c r="K106" s="207" t="s">
        <v>132</v>
      </c>
      <c r="L106" s="42"/>
      <c r="M106" s="212" t="s">
        <v>1</v>
      </c>
      <c r="N106" s="213" t="s">
        <v>42</v>
      </c>
      <c r="O106" s="78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AR106" s="16" t="s">
        <v>133</v>
      </c>
      <c r="AT106" s="16" t="s">
        <v>128</v>
      </c>
      <c r="AU106" s="16" t="s">
        <v>81</v>
      </c>
      <c r="AY106" s="16" t="s">
        <v>126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79</v>
      </c>
      <c r="BK106" s="216">
        <f>ROUND(I106*H106,2)</f>
        <v>0</v>
      </c>
      <c r="BL106" s="16" t="s">
        <v>133</v>
      </c>
      <c r="BM106" s="16" t="s">
        <v>150</v>
      </c>
    </row>
    <row r="107" spans="2:65" s="1" customFormat="1" ht="16.5" customHeight="1">
      <c r="B107" s="37"/>
      <c r="C107" s="205" t="s">
        <v>151</v>
      </c>
      <c r="D107" s="205" t="s">
        <v>128</v>
      </c>
      <c r="E107" s="206" t="s">
        <v>152</v>
      </c>
      <c r="F107" s="207" t="s">
        <v>153</v>
      </c>
      <c r="G107" s="208" t="s">
        <v>131</v>
      </c>
      <c r="H107" s="209">
        <v>381.62</v>
      </c>
      <c r="I107" s="210"/>
      <c r="J107" s="211">
        <f>ROUND(I107*H107,2)</f>
        <v>0</v>
      </c>
      <c r="K107" s="207" t="s">
        <v>132</v>
      </c>
      <c r="L107" s="42"/>
      <c r="M107" s="212" t="s">
        <v>1</v>
      </c>
      <c r="N107" s="213" t="s">
        <v>42</v>
      </c>
      <c r="O107" s="78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16" t="s">
        <v>133</v>
      </c>
      <c r="AT107" s="16" t="s">
        <v>128</v>
      </c>
      <c r="AU107" s="16" t="s">
        <v>81</v>
      </c>
      <c r="AY107" s="16" t="s">
        <v>126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79</v>
      </c>
      <c r="BK107" s="216">
        <f>ROUND(I107*H107,2)</f>
        <v>0</v>
      </c>
      <c r="BL107" s="16" t="s">
        <v>133</v>
      </c>
      <c r="BM107" s="16" t="s">
        <v>154</v>
      </c>
    </row>
    <row r="108" spans="2:51" s="11" customFormat="1" ht="12">
      <c r="B108" s="217"/>
      <c r="C108" s="218"/>
      <c r="D108" s="219" t="s">
        <v>135</v>
      </c>
      <c r="E108" s="220" t="s">
        <v>1</v>
      </c>
      <c r="F108" s="221" t="s">
        <v>155</v>
      </c>
      <c r="G108" s="218"/>
      <c r="H108" s="222">
        <v>381.62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135</v>
      </c>
      <c r="AU108" s="228" t="s">
        <v>81</v>
      </c>
      <c r="AV108" s="11" t="s">
        <v>81</v>
      </c>
      <c r="AW108" s="11" t="s">
        <v>33</v>
      </c>
      <c r="AX108" s="11" t="s">
        <v>79</v>
      </c>
      <c r="AY108" s="228" t="s">
        <v>126</v>
      </c>
    </row>
    <row r="109" spans="2:63" s="10" customFormat="1" ht="22.8" customHeight="1">
      <c r="B109" s="189"/>
      <c r="C109" s="190"/>
      <c r="D109" s="191" t="s">
        <v>70</v>
      </c>
      <c r="E109" s="203" t="s">
        <v>81</v>
      </c>
      <c r="F109" s="203" t="s">
        <v>156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SUM(P110:P120)</f>
        <v>0</v>
      </c>
      <c r="Q109" s="197"/>
      <c r="R109" s="198">
        <f>SUM(R110:R120)</f>
        <v>0.0328799</v>
      </c>
      <c r="S109" s="197"/>
      <c r="T109" s="199">
        <f>SUM(T110:T120)</f>
        <v>0</v>
      </c>
      <c r="AR109" s="200" t="s">
        <v>79</v>
      </c>
      <c r="AT109" s="201" t="s">
        <v>70</v>
      </c>
      <c r="AU109" s="201" t="s">
        <v>79</v>
      </c>
      <c r="AY109" s="200" t="s">
        <v>126</v>
      </c>
      <c r="BK109" s="202">
        <f>SUM(BK110:BK120)</f>
        <v>0</v>
      </c>
    </row>
    <row r="110" spans="2:65" s="1" customFormat="1" ht="16.5" customHeight="1">
      <c r="B110" s="37"/>
      <c r="C110" s="205" t="s">
        <v>157</v>
      </c>
      <c r="D110" s="205" t="s">
        <v>128</v>
      </c>
      <c r="E110" s="206" t="s">
        <v>158</v>
      </c>
      <c r="F110" s="207" t="s">
        <v>159</v>
      </c>
      <c r="G110" s="208" t="s">
        <v>160</v>
      </c>
      <c r="H110" s="209">
        <v>20.2</v>
      </c>
      <c r="I110" s="210"/>
      <c r="J110" s="211">
        <f>ROUND(I110*H110,2)</f>
        <v>0</v>
      </c>
      <c r="K110" s="207" t="s">
        <v>1</v>
      </c>
      <c r="L110" s="42"/>
      <c r="M110" s="212" t="s">
        <v>1</v>
      </c>
      <c r="N110" s="213" t="s">
        <v>42</v>
      </c>
      <c r="O110" s="78"/>
      <c r="P110" s="214">
        <f>O110*H110</f>
        <v>0</v>
      </c>
      <c r="Q110" s="214">
        <v>0.00073</v>
      </c>
      <c r="R110" s="214">
        <f>Q110*H110</f>
        <v>0.014745999999999999</v>
      </c>
      <c r="S110" s="214">
        <v>0</v>
      </c>
      <c r="T110" s="215">
        <f>S110*H110</f>
        <v>0</v>
      </c>
      <c r="AR110" s="16" t="s">
        <v>133</v>
      </c>
      <c r="AT110" s="16" t="s">
        <v>128</v>
      </c>
      <c r="AU110" s="16" t="s">
        <v>81</v>
      </c>
      <c r="AY110" s="16" t="s">
        <v>126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79</v>
      </c>
      <c r="BK110" s="216">
        <f>ROUND(I110*H110,2)</f>
        <v>0</v>
      </c>
      <c r="BL110" s="16" t="s">
        <v>133</v>
      </c>
      <c r="BM110" s="16" t="s">
        <v>161</v>
      </c>
    </row>
    <row r="111" spans="2:51" s="11" customFormat="1" ht="12">
      <c r="B111" s="217"/>
      <c r="C111" s="218"/>
      <c r="D111" s="219" t="s">
        <v>135</v>
      </c>
      <c r="E111" s="220" t="s">
        <v>1</v>
      </c>
      <c r="F111" s="221" t="s">
        <v>162</v>
      </c>
      <c r="G111" s="218"/>
      <c r="H111" s="222">
        <v>15.6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135</v>
      </c>
      <c r="AU111" s="228" t="s">
        <v>81</v>
      </c>
      <c r="AV111" s="11" t="s">
        <v>81</v>
      </c>
      <c r="AW111" s="11" t="s">
        <v>33</v>
      </c>
      <c r="AX111" s="11" t="s">
        <v>71</v>
      </c>
      <c r="AY111" s="228" t="s">
        <v>126</v>
      </c>
    </row>
    <row r="112" spans="2:51" s="11" customFormat="1" ht="12">
      <c r="B112" s="217"/>
      <c r="C112" s="218"/>
      <c r="D112" s="219" t="s">
        <v>135</v>
      </c>
      <c r="E112" s="220" t="s">
        <v>1</v>
      </c>
      <c r="F112" s="221" t="s">
        <v>163</v>
      </c>
      <c r="G112" s="218"/>
      <c r="H112" s="222">
        <v>4.6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135</v>
      </c>
      <c r="AU112" s="228" t="s">
        <v>81</v>
      </c>
      <c r="AV112" s="11" t="s">
        <v>81</v>
      </c>
      <c r="AW112" s="11" t="s">
        <v>33</v>
      </c>
      <c r="AX112" s="11" t="s">
        <v>71</v>
      </c>
      <c r="AY112" s="228" t="s">
        <v>126</v>
      </c>
    </row>
    <row r="113" spans="2:51" s="13" customFormat="1" ht="12">
      <c r="B113" s="240"/>
      <c r="C113" s="241"/>
      <c r="D113" s="219" t="s">
        <v>135</v>
      </c>
      <c r="E113" s="242" t="s">
        <v>1</v>
      </c>
      <c r="F113" s="243" t="s">
        <v>141</v>
      </c>
      <c r="G113" s="241"/>
      <c r="H113" s="244">
        <v>20.2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135</v>
      </c>
      <c r="AU113" s="250" t="s">
        <v>81</v>
      </c>
      <c r="AV113" s="13" t="s">
        <v>133</v>
      </c>
      <c r="AW113" s="13" t="s">
        <v>33</v>
      </c>
      <c r="AX113" s="13" t="s">
        <v>79</v>
      </c>
      <c r="AY113" s="250" t="s">
        <v>126</v>
      </c>
    </row>
    <row r="114" spans="2:65" s="1" customFormat="1" ht="16.5" customHeight="1">
      <c r="B114" s="37"/>
      <c r="C114" s="205" t="s">
        <v>164</v>
      </c>
      <c r="D114" s="205" t="s">
        <v>128</v>
      </c>
      <c r="E114" s="206" t="s">
        <v>165</v>
      </c>
      <c r="F114" s="207" t="s">
        <v>166</v>
      </c>
      <c r="G114" s="208" t="s">
        <v>167</v>
      </c>
      <c r="H114" s="209">
        <v>40.75</v>
      </c>
      <c r="I114" s="210"/>
      <c r="J114" s="211">
        <f>ROUND(I114*H114,2)</f>
        <v>0</v>
      </c>
      <c r="K114" s="207" t="s">
        <v>132</v>
      </c>
      <c r="L114" s="42"/>
      <c r="M114" s="212" t="s">
        <v>1</v>
      </c>
      <c r="N114" s="213" t="s">
        <v>42</v>
      </c>
      <c r="O114" s="78"/>
      <c r="P114" s="214">
        <f>O114*H114</f>
        <v>0</v>
      </c>
      <c r="Q114" s="214">
        <v>0.0001</v>
      </c>
      <c r="R114" s="214">
        <f>Q114*H114</f>
        <v>0.0040750000000000005</v>
      </c>
      <c r="S114" s="214">
        <v>0</v>
      </c>
      <c r="T114" s="215">
        <f>S114*H114</f>
        <v>0</v>
      </c>
      <c r="AR114" s="16" t="s">
        <v>133</v>
      </c>
      <c r="AT114" s="16" t="s">
        <v>128</v>
      </c>
      <c r="AU114" s="16" t="s">
        <v>81</v>
      </c>
      <c r="AY114" s="16" t="s">
        <v>126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79</v>
      </c>
      <c r="BK114" s="216">
        <f>ROUND(I114*H114,2)</f>
        <v>0</v>
      </c>
      <c r="BL114" s="16" t="s">
        <v>133</v>
      </c>
      <c r="BM114" s="16" t="s">
        <v>168</v>
      </c>
    </row>
    <row r="115" spans="2:51" s="11" customFormat="1" ht="12">
      <c r="B115" s="217"/>
      <c r="C115" s="218"/>
      <c r="D115" s="219" t="s">
        <v>135</v>
      </c>
      <c r="E115" s="220" t="s">
        <v>1</v>
      </c>
      <c r="F115" s="221" t="s">
        <v>169</v>
      </c>
      <c r="G115" s="218"/>
      <c r="H115" s="222">
        <v>33.75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135</v>
      </c>
      <c r="AU115" s="228" t="s">
        <v>81</v>
      </c>
      <c r="AV115" s="11" t="s">
        <v>81</v>
      </c>
      <c r="AW115" s="11" t="s">
        <v>33</v>
      </c>
      <c r="AX115" s="11" t="s">
        <v>71</v>
      </c>
      <c r="AY115" s="228" t="s">
        <v>126</v>
      </c>
    </row>
    <row r="116" spans="2:51" s="11" customFormat="1" ht="12">
      <c r="B116" s="217"/>
      <c r="C116" s="218"/>
      <c r="D116" s="219" t="s">
        <v>135</v>
      </c>
      <c r="E116" s="220" t="s">
        <v>1</v>
      </c>
      <c r="F116" s="221" t="s">
        <v>170</v>
      </c>
      <c r="G116" s="218"/>
      <c r="H116" s="222">
        <v>7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135</v>
      </c>
      <c r="AU116" s="228" t="s">
        <v>81</v>
      </c>
      <c r="AV116" s="11" t="s">
        <v>81</v>
      </c>
      <c r="AW116" s="11" t="s">
        <v>33</v>
      </c>
      <c r="AX116" s="11" t="s">
        <v>71</v>
      </c>
      <c r="AY116" s="228" t="s">
        <v>126</v>
      </c>
    </row>
    <row r="117" spans="2:51" s="13" customFormat="1" ht="12">
      <c r="B117" s="240"/>
      <c r="C117" s="241"/>
      <c r="D117" s="219" t="s">
        <v>135</v>
      </c>
      <c r="E117" s="242" t="s">
        <v>1</v>
      </c>
      <c r="F117" s="243" t="s">
        <v>141</v>
      </c>
      <c r="G117" s="241"/>
      <c r="H117" s="244">
        <v>40.75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135</v>
      </c>
      <c r="AU117" s="250" t="s">
        <v>81</v>
      </c>
      <c r="AV117" s="13" t="s">
        <v>133</v>
      </c>
      <c r="AW117" s="13" t="s">
        <v>33</v>
      </c>
      <c r="AX117" s="13" t="s">
        <v>79</v>
      </c>
      <c r="AY117" s="250" t="s">
        <v>126</v>
      </c>
    </row>
    <row r="118" spans="2:65" s="1" customFormat="1" ht="16.5" customHeight="1">
      <c r="B118" s="37"/>
      <c r="C118" s="251" t="s">
        <v>171</v>
      </c>
      <c r="D118" s="251" t="s">
        <v>172</v>
      </c>
      <c r="E118" s="252" t="s">
        <v>173</v>
      </c>
      <c r="F118" s="253" t="s">
        <v>174</v>
      </c>
      <c r="G118" s="254" t="s">
        <v>167</v>
      </c>
      <c r="H118" s="255">
        <v>46.863</v>
      </c>
      <c r="I118" s="256"/>
      <c r="J118" s="257">
        <f>ROUND(I118*H118,2)</f>
        <v>0</v>
      </c>
      <c r="K118" s="253" t="s">
        <v>175</v>
      </c>
      <c r="L118" s="258"/>
      <c r="M118" s="259" t="s">
        <v>1</v>
      </c>
      <c r="N118" s="260" t="s">
        <v>42</v>
      </c>
      <c r="O118" s="78"/>
      <c r="P118" s="214">
        <f>O118*H118</f>
        <v>0</v>
      </c>
      <c r="Q118" s="214">
        <v>0.0003</v>
      </c>
      <c r="R118" s="214">
        <f>Q118*H118</f>
        <v>0.0140589</v>
      </c>
      <c r="S118" s="214">
        <v>0</v>
      </c>
      <c r="T118" s="215">
        <f>S118*H118</f>
        <v>0</v>
      </c>
      <c r="AR118" s="16" t="s">
        <v>171</v>
      </c>
      <c r="AT118" s="16" t="s">
        <v>172</v>
      </c>
      <c r="AU118" s="16" t="s">
        <v>81</v>
      </c>
      <c r="AY118" s="16" t="s">
        <v>126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79</v>
      </c>
      <c r="BK118" s="216">
        <f>ROUND(I118*H118,2)</f>
        <v>0</v>
      </c>
      <c r="BL118" s="16" t="s">
        <v>133</v>
      </c>
      <c r="BM118" s="16" t="s">
        <v>176</v>
      </c>
    </row>
    <row r="119" spans="2:51" s="11" customFormat="1" ht="12">
      <c r="B119" s="217"/>
      <c r="C119" s="218"/>
      <c r="D119" s="219" t="s">
        <v>135</v>
      </c>
      <c r="E119" s="220" t="s">
        <v>1</v>
      </c>
      <c r="F119" s="221" t="s">
        <v>177</v>
      </c>
      <c r="G119" s="218"/>
      <c r="H119" s="222">
        <v>40.75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135</v>
      </c>
      <c r="AU119" s="228" t="s">
        <v>81</v>
      </c>
      <c r="AV119" s="11" t="s">
        <v>81</v>
      </c>
      <c r="AW119" s="11" t="s">
        <v>33</v>
      </c>
      <c r="AX119" s="11" t="s">
        <v>79</v>
      </c>
      <c r="AY119" s="228" t="s">
        <v>126</v>
      </c>
    </row>
    <row r="120" spans="2:51" s="11" customFormat="1" ht="12">
      <c r="B120" s="217"/>
      <c r="C120" s="218"/>
      <c r="D120" s="219" t="s">
        <v>135</v>
      </c>
      <c r="E120" s="218"/>
      <c r="F120" s="221" t="s">
        <v>178</v>
      </c>
      <c r="G120" s="218"/>
      <c r="H120" s="222">
        <v>46.863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135</v>
      </c>
      <c r="AU120" s="228" t="s">
        <v>81</v>
      </c>
      <c r="AV120" s="11" t="s">
        <v>81</v>
      </c>
      <c r="AW120" s="11" t="s">
        <v>4</v>
      </c>
      <c r="AX120" s="11" t="s">
        <v>79</v>
      </c>
      <c r="AY120" s="228" t="s">
        <v>126</v>
      </c>
    </row>
    <row r="121" spans="2:63" s="10" customFormat="1" ht="22.8" customHeight="1">
      <c r="B121" s="189"/>
      <c r="C121" s="190"/>
      <c r="D121" s="191" t="s">
        <v>70</v>
      </c>
      <c r="E121" s="203" t="s">
        <v>138</v>
      </c>
      <c r="F121" s="203" t="s">
        <v>179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P122</f>
        <v>0</v>
      </c>
      <c r="Q121" s="197"/>
      <c r="R121" s="198">
        <f>R122</f>
        <v>0.7385345000000001</v>
      </c>
      <c r="S121" s="197"/>
      <c r="T121" s="199">
        <f>T122</f>
        <v>0</v>
      </c>
      <c r="AR121" s="200" t="s">
        <v>79</v>
      </c>
      <c r="AT121" s="201" t="s">
        <v>70</v>
      </c>
      <c r="AU121" s="201" t="s">
        <v>79</v>
      </c>
      <c r="AY121" s="200" t="s">
        <v>126</v>
      </c>
      <c r="BK121" s="202">
        <f>BK122</f>
        <v>0</v>
      </c>
    </row>
    <row r="122" spans="2:65" s="1" customFormat="1" ht="16.5" customHeight="1">
      <c r="B122" s="37"/>
      <c r="C122" s="205" t="s">
        <v>180</v>
      </c>
      <c r="D122" s="205" t="s">
        <v>128</v>
      </c>
      <c r="E122" s="206" t="s">
        <v>181</v>
      </c>
      <c r="F122" s="207" t="s">
        <v>182</v>
      </c>
      <c r="G122" s="208" t="s">
        <v>167</v>
      </c>
      <c r="H122" s="209">
        <v>25.85</v>
      </c>
      <c r="I122" s="210"/>
      <c r="J122" s="211">
        <f>ROUND(I122*H122,2)</f>
        <v>0</v>
      </c>
      <c r="K122" s="207" t="s">
        <v>132</v>
      </c>
      <c r="L122" s="42"/>
      <c r="M122" s="212" t="s">
        <v>1</v>
      </c>
      <c r="N122" s="213" t="s">
        <v>42</v>
      </c>
      <c r="O122" s="78"/>
      <c r="P122" s="214">
        <f>O122*H122</f>
        <v>0</v>
      </c>
      <c r="Q122" s="214">
        <v>0.02857</v>
      </c>
      <c r="R122" s="214">
        <f>Q122*H122</f>
        <v>0.7385345000000001</v>
      </c>
      <c r="S122" s="214">
        <v>0</v>
      </c>
      <c r="T122" s="215">
        <f>S122*H122</f>
        <v>0</v>
      </c>
      <c r="AR122" s="16" t="s">
        <v>133</v>
      </c>
      <c r="AT122" s="16" t="s">
        <v>128</v>
      </c>
      <c r="AU122" s="16" t="s">
        <v>81</v>
      </c>
      <c r="AY122" s="16" t="s">
        <v>126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79</v>
      </c>
      <c r="BK122" s="216">
        <f>ROUND(I122*H122,2)</f>
        <v>0</v>
      </c>
      <c r="BL122" s="16" t="s">
        <v>133</v>
      </c>
      <c r="BM122" s="16" t="s">
        <v>183</v>
      </c>
    </row>
    <row r="123" spans="2:63" s="10" customFormat="1" ht="22.8" customHeight="1">
      <c r="B123" s="189"/>
      <c r="C123" s="190"/>
      <c r="D123" s="191" t="s">
        <v>70</v>
      </c>
      <c r="E123" s="203" t="s">
        <v>157</v>
      </c>
      <c r="F123" s="203" t="s">
        <v>184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SUM(P124:P152)</f>
        <v>0</v>
      </c>
      <c r="Q123" s="197"/>
      <c r="R123" s="198">
        <f>SUM(R124:R152)</f>
        <v>17.233958140000002</v>
      </c>
      <c r="S123" s="197"/>
      <c r="T123" s="199">
        <f>SUM(T124:T152)</f>
        <v>0</v>
      </c>
      <c r="AR123" s="200" t="s">
        <v>79</v>
      </c>
      <c r="AT123" s="201" t="s">
        <v>70</v>
      </c>
      <c r="AU123" s="201" t="s">
        <v>79</v>
      </c>
      <c r="AY123" s="200" t="s">
        <v>126</v>
      </c>
      <c r="BK123" s="202">
        <f>SUM(BK124:BK152)</f>
        <v>0</v>
      </c>
    </row>
    <row r="124" spans="2:65" s="1" customFormat="1" ht="16.5" customHeight="1">
      <c r="B124" s="37"/>
      <c r="C124" s="205" t="s">
        <v>76</v>
      </c>
      <c r="D124" s="205" t="s">
        <v>128</v>
      </c>
      <c r="E124" s="206" t="s">
        <v>185</v>
      </c>
      <c r="F124" s="207" t="s">
        <v>186</v>
      </c>
      <c r="G124" s="208" t="s">
        <v>167</v>
      </c>
      <c r="H124" s="209">
        <v>54.16</v>
      </c>
      <c r="I124" s="210"/>
      <c r="J124" s="211">
        <f>ROUND(I124*H124,2)</f>
        <v>0</v>
      </c>
      <c r="K124" s="207" t="s">
        <v>132</v>
      </c>
      <c r="L124" s="42"/>
      <c r="M124" s="212" t="s">
        <v>1</v>
      </c>
      <c r="N124" s="213" t="s">
        <v>42</v>
      </c>
      <c r="O124" s="78"/>
      <c r="P124" s="214">
        <f>O124*H124</f>
        <v>0</v>
      </c>
      <c r="Q124" s="214">
        <v>0.0345</v>
      </c>
      <c r="R124" s="214">
        <f>Q124*H124</f>
        <v>1.86852</v>
      </c>
      <c r="S124" s="214">
        <v>0</v>
      </c>
      <c r="T124" s="215">
        <f>S124*H124</f>
        <v>0</v>
      </c>
      <c r="AR124" s="16" t="s">
        <v>133</v>
      </c>
      <c r="AT124" s="16" t="s">
        <v>128</v>
      </c>
      <c r="AU124" s="16" t="s">
        <v>81</v>
      </c>
      <c r="AY124" s="16" t="s">
        <v>126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79</v>
      </c>
      <c r="BK124" s="216">
        <f>ROUND(I124*H124,2)</f>
        <v>0</v>
      </c>
      <c r="BL124" s="16" t="s">
        <v>133</v>
      </c>
      <c r="BM124" s="16" t="s">
        <v>187</v>
      </c>
    </row>
    <row r="125" spans="2:65" s="1" customFormat="1" ht="16.5" customHeight="1">
      <c r="B125" s="37"/>
      <c r="C125" s="205" t="s">
        <v>188</v>
      </c>
      <c r="D125" s="205" t="s">
        <v>128</v>
      </c>
      <c r="E125" s="206" t="s">
        <v>189</v>
      </c>
      <c r="F125" s="207" t="s">
        <v>190</v>
      </c>
      <c r="G125" s="208" t="s">
        <v>167</v>
      </c>
      <c r="H125" s="209">
        <v>54.16</v>
      </c>
      <c r="I125" s="210"/>
      <c r="J125" s="211">
        <f>ROUND(I125*H125,2)</f>
        <v>0</v>
      </c>
      <c r="K125" s="207" t="s">
        <v>132</v>
      </c>
      <c r="L125" s="42"/>
      <c r="M125" s="212" t="s">
        <v>1</v>
      </c>
      <c r="N125" s="213" t="s">
        <v>42</v>
      </c>
      <c r="O125" s="78"/>
      <c r="P125" s="214">
        <f>O125*H125</f>
        <v>0</v>
      </c>
      <c r="Q125" s="214">
        <v>0.016</v>
      </c>
      <c r="R125" s="214">
        <f>Q125*H125</f>
        <v>0.86656</v>
      </c>
      <c r="S125" s="214">
        <v>0</v>
      </c>
      <c r="T125" s="215">
        <f>S125*H125</f>
        <v>0</v>
      </c>
      <c r="AR125" s="16" t="s">
        <v>133</v>
      </c>
      <c r="AT125" s="16" t="s">
        <v>128</v>
      </c>
      <c r="AU125" s="16" t="s">
        <v>81</v>
      </c>
      <c r="AY125" s="16" t="s">
        <v>126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79</v>
      </c>
      <c r="BK125" s="216">
        <f>ROUND(I125*H125,2)</f>
        <v>0</v>
      </c>
      <c r="BL125" s="16" t="s">
        <v>133</v>
      </c>
      <c r="BM125" s="16" t="s">
        <v>191</v>
      </c>
    </row>
    <row r="126" spans="2:65" s="1" customFormat="1" ht="16.5" customHeight="1">
      <c r="B126" s="37"/>
      <c r="C126" s="205" t="s">
        <v>192</v>
      </c>
      <c r="D126" s="205" t="s">
        <v>128</v>
      </c>
      <c r="E126" s="206" t="s">
        <v>193</v>
      </c>
      <c r="F126" s="207" t="s">
        <v>194</v>
      </c>
      <c r="G126" s="208" t="s">
        <v>167</v>
      </c>
      <c r="H126" s="209">
        <v>162.48</v>
      </c>
      <c r="I126" s="210"/>
      <c r="J126" s="211">
        <f>ROUND(I126*H126,2)</f>
        <v>0</v>
      </c>
      <c r="K126" s="207" t="s">
        <v>132</v>
      </c>
      <c r="L126" s="42"/>
      <c r="M126" s="212" t="s">
        <v>1</v>
      </c>
      <c r="N126" s="213" t="s">
        <v>42</v>
      </c>
      <c r="O126" s="78"/>
      <c r="P126" s="214">
        <f>O126*H126</f>
        <v>0</v>
      </c>
      <c r="Q126" s="214">
        <v>0.01</v>
      </c>
      <c r="R126" s="214">
        <f>Q126*H126</f>
        <v>1.6248</v>
      </c>
      <c r="S126" s="214">
        <v>0</v>
      </c>
      <c r="T126" s="215">
        <f>S126*H126</f>
        <v>0</v>
      </c>
      <c r="AR126" s="16" t="s">
        <v>133</v>
      </c>
      <c r="AT126" s="16" t="s">
        <v>128</v>
      </c>
      <c r="AU126" s="16" t="s">
        <v>81</v>
      </c>
      <c r="AY126" s="16" t="s">
        <v>126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79</v>
      </c>
      <c r="BK126" s="216">
        <f>ROUND(I126*H126,2)</f>
        <v>0</v>
      </c>
      <c r="BL126" s="16" t="s">
        <v>133</v>
      </c>
      <c r="BM126" s="16" t="s">
        <v>195</v>
      </c>
    </row>
    <row r="127" spans="2:51" s="11" customFormat="1" ht="12">
      <c r="B127" s="217"/>
      <c r="C127" s="218"/>
      <c r="D127" s="219" t="s">
        <v>135</v>
      </c>
      <c r="E127" s="220" t="s">
        <v>1</v>
      </c>
      <c r="F127" s="221" t="s">
        <v>196</v>
      </c>
      <c r="G127" s="218"/>
      <c r="H127" s="222">
        <v>162.48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135</v>
      </c>
      <c r="AU127" s="228" t="s">
        <v>81</v>
      </c>
      <c r="AV127" s="11" t="s">
        <v>81</v>
      </c>
      <c r="AW127" s="11" t="s">
        <v>33</v>
      </c>
      <c r="AX127" s="11" t="s">
        <v>79</v>
      </c>
      <c r="AY127" s="228" t="s">
        <v>126</v>
      </c>
    </row>
    <row r="128" spans="2:65" s="1" customFormat="1" ht="16.5" customHeight="1">
      <c r="B128" s="37"/>
      <c r="C128" s="205" t="s">
        <v>197</v>
      </c>
      <c r="D128" s="205" t="s">
        <v>128</v>
      </c>
      <c r="E128" s="206" t="s">
        <v>198</v>
      </c>
      <c r="F128" s="207" t="s">
        <v>199</v>
      </c>
      <c r="G128" s="208" t="s">
        <v>167</v>
      </c>
      <c r="H128" s="209">
        <v>22.25</v>
      </c>
      <c r="I128" s="210"/>
      <c r="J128" s="211">
        <f>ROUND(I128*H128,2)</f>
        <v>0</v>
      </c>
      <c r="K128" s="207" t="s">
        <v>1</v>
      </c>
      <c r="L128" s="42"/>
      <c r="M128" s="212" t="s">
        <v>1</v>
      </c>
      <c r="N128" s="213" t="s">
        <v>42</v>
      </c>
      <c r="O128" s="78"/>
      <c r="P128" s="214">
        <f>O128*H128</f>
        <v>0</v>
      </c>
      <c r="Q128" s="214">
        <v>0.00012</v>
      </c>
      <c r="R128" s="214">
        <f>Q128*H128</f>
        <v>0.00267</v>
      </c>
      <c r="S128" s="214">
        <v>0</v>
      </c>
      <c r="T128" s="215">
        <f>S128*H128</f>
        <v>0</v>
      </c>
      <c r="AR128" s="16" t="s">
        <v>133</v>
      </c>
      <c r="AT128" s="16" t="s">
        <v>128</v>
      </c>
      <c r="AU128" s="16" t="s">
        <v>81</v>
      </c>
      <c r="AY128" s="16" t="s">
        <v>126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79</v>
      </c>
      <c r="BK128" s="216">
        <f>ROUND(I128*H128,2)</f>
        <v>0</v>
      </c>
      <c r="BL128" s="16" t="s">
        <v>133</v>
      </c>
      <c r="BM128" s="16" t="s">
        <v>200</v>
      </c>
    </row>
    <row r="129" spans="2:51" s="11" customFormat="1" ht="12">
      <c r="B129" s="217"/>
      <c r="C129" s="218"/>
      <c r="D129" s="219" t="s">
        <v>135</v>
      </c>
      <c r="E129" s="220" t="s">
        <v>1</v>
      </c>
      <c r="F129" s="221" t="s">
        <v>201</v>
      </c>
      <c r="G129" s="218"/>
      <c r="H129" s="222">
        <v>13.05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135</v>
      </c>
      <c r="AU129" s="228" t="s">
        <v>81</v>
      </c>
      <c r="AV129" s="11" t="s">
        <v>81</v>
      </c>
      <c r="AW129" s="11" t="s">
        <v>33</v>
      </c>
      <c r="AX129" s="11" t="s">
        <v>71</v>
      </c>
      <c r="AY129" s="228" t="s">
        <v>126</v>
      </c>
    </row>
    <row r="130" spans="2:51" s="11" customFormat="1" ht="12">
      <c r="B130" s="217"/>
      <c r="C130" s="218"/>
      <c r="D130" s="219" t="s">
        <v>135</v>
      </c>
      <c r="E130" s="220" t="s">
        <v>1</v>
      </c>
      <c r="F130" s="221" t="s">
        <v>202</v>
      </c>
      <c r="G130" s="218"/>
      <c r="H130" s="222">
        <v>9.2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135</v>
      </c>
      <c r="AU130" s="228" t="s">
        <v>81</v>
      </c>
      <c r="AV130" s="11" t="s">
        <v>81</v>
      </c>
      <c r="AW130" s="11" t="s">
        <v>33</v>
      </c>
      <c r="AX130" s="11" t="s">
        <v>71</v>
      </c>
      <c r="AY130" s="228" t="s">
        <v>126</v>
      </c>
    </row>
    <row r="131" spans="2:51" s="13" customFormat="1" ht="12">
      <c r="B131" s="240"/>
      <c r="C131" s="241"/>
      <c r="D131" s="219" t="s">
        <v>135</v>
      </c>
      <c r="E131" s="242" t="s">
        <v>1</v>
      </c>
      <c r="F131" s="243" t="s">
        <v>141</v>
      </c>
      <c r="G131" s="241"/>
      <c r="H131" s="244">
        <v>22.25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135</v>
      </c>
      <c r="AU131" s="250" t="s">
        <v>81</v>
      </c>
      <c r="AV131" s="13" t="s">
        <v>133</v>
      </c>
      <c r="AW131" s="13" t="s">
        <v>33</v>
      </c>
      <c r="AX131" s="13" t="s">
        <v>79</v>
      </c>
      <c r="AY131" s="250" t="s">
        <v>126</v>
      </c>
    </row>
    <row r="132" spans="2:65" s="1" customFormat="1" ht="16.5" customHeight="1">
      <c r="B132" s="37"/>
      <c r="C132" s="205" t="s">
        <v>203</v>
      </c>
      <c r="D132" s="205" t="s">
        <v>128</v>
      </c>
      <c r="E132" s="206" t="s">
        <v>204</v>
      </c>
      <c r="F132" s="207" t="s">
        <v>205</v>
      </c>
      <c r="G132" s="208" t="s">
        <v>206</v>
      </c>
      <c r="H132" s="209">
        <v>3</v>
      </c>
      <c r="I132" s="210"/>
      <c r="J132" s="211">
        <f>ROUND(I132*H132,2)</f>
        <v>0</v>
      </c>
      <c r="K132" s="207" t="s">
        <v>1</v>
      </c>
      <c r="L132" s="42"/>
      <c r="M132" s="212" t="s">
        <v>1</v>
      </c>
      <c r="N132" s="213" t="s">
        <v>42</v>
      </c>
      <c r="O132" s="78"/>
      <c r="P132" s="214">
        <f>O132*H132</f>
        <v>0</v>
      </c>
      <c r="Q132" s="214">
        <v>0.0015</v>
      </c>
      <c r="R132" s="214">
        <f>Q132*H132</f>
        <v>0.0045000000000000005</v>
      </c>
      <c r="S132" s="214">
        <v>0</v>
      </c>
      <c r="T132" s="215">
        <f>S132*H132</f>
        <v>0</v>
      </c>
      <c r="AR132" s="16" t="s">
        <v>133</v>
      </c>
      <c r="AT132" s="16" t="s">
        <v>128</v>
      </c>
      <c r="AU132" s="16" t="s">
        <v>81</v>
      </c>
      <c r="AY132" s="16" t="s">
        <v>126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79</v>
      </c>
      <c r="BK132" s="216">
        <f>ROUND(I132*H132,2)</f>
        <v>0</v>
      </c>
      <c r="BL132" s="16" t="s">
        <v>133</v>
      </c>
      <c r="BM132" s="16" t="s">
        <v>207</v>
      </c>
    </row>
    <row r="133" spans="2:65" s="1" customFormat="1" ht="16.5" customHeight="1">
      <c r="B133" s="37"/>
      <c r="C133" s="205" t="s">
        <v>8</v>
      </c>
      <c r="D133" s="205" t="s">
        <v>128</v>
      </c>
      <c r="E133" s="206" t="s">
        <v>208</v>
      </c>
      <c r="F133" s="207" t="s">
        <v>209</v>
      </c>
      <c r="G133" s="208" t="s">
        <v>131</v>
      </c>
      <c r="H133" s="209">
        <v>5.75</v>
      </c>
      <c r="I133" s="210"/>
      <c r="J133" s="211">
        <f>ROUND(I133*H133,2)</f>
        <v>0</v>
      </c>
      <c r="K133" s="207" t="s">
        <v>1</v>
      </c>
      <c r="L133" s="42"/>
      <c r="M133" s="212" t="s">
        <v>1</v>
      </c>
      <c r="N133" s="213" t="s">
        <v>42</v>
      </c>
      <c r="O133" s="7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AR133" s="16" t="s">
        <v>133</v>
      </c>
      <c r="AT133" s="16" t="s">
        <v>128</v>
      </c>
      <c r="AU133" s="16" t="s">
        <v>81</v>
      </c>
      <c r="AY133" s="16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79</v>
      </c>
      <c r="BK133" s="216">
        <f>ROUND(I133*H133,2)</f>
        <v>0</v>
      </c>
      <c r="BL133" s="16" t="s">
        <v>133</v>
      </c>
      <c r="BM133" s="16" t="s">
        <v>210</v>
      </c>
    </row>
    <row r="134" spans="2:65" s="1" customFormat="1" ht="16.5" customHeight="1">
      <c r="B134" s="37"/>
      <c r="C134" s="205" t="s">
        <v>211</v>
      </c>
      <c r="D134" s="205" t="s">
        <v>128</v>
      </c>
      <c r="E134" s="206" t="s">
        <v>212</v>
      </c>
      <c r="F134" s="207" t="s">
        <v>213</v>
      </c>
      <c r="G134" s="208" t="s">
        <v>214</v>
      </c>
      <c r="H134" s="209">
        <v>0.282</v>
      </c>
      <c r="I134" s="210"/>
      <c r="J134" s="211">
        <f>ROUND(I134*H134,2)</f>
        <v>0</v>
      </c>
      <c r="K134" s="207" t="s">
        <v>132</v>
      </c>
      <c r="L134" s="42"/>
      <c r="M134" s="212" t="s">
        <v>1</v>
      </c>
      <c r="N134" s="213" t="s">
        <v>42</v>
      </c>
      <c r="O134" s="78"/>
      <c r="P134" s="214">
        <f>O134*H134</f>
        <v>0</v>
      </c>
      <c r="Q134" s="214">
        <v>1.06277</v>
      </c>
      <c r="R134" s="214">
        <f>Q134*H134</f>
        <v>0.29970114</v>
      </c>
      <c r="S134" s="214">
        <v>0</v>
      </c>
      <c r="T134" s="215">
        <f>S134*H134</f>
        <v>0</v>
      </c>
      <c r="AR134" s="16" t="s">
        <v>133</v>
      </c>
      <c r="AT134" s="16" t="s">
        <v>128</v>
      </c>
      <c r="AU134" s="16" t="s">
        <v>81</v>
      </c>
      <c r="AY134" s="16" t="s">
        <v>126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79</v>
      </c>
      <c r="BK134" s="216">
        <f>ROUND(I134*H134,2)</f>
        <v>0</v>
      </c>
      <c r="BL134" s="16" t="s">
        <v>133</v>
      </c>
      <c r="BM134" s="16" t="s">
        <v>215</v>
      </c>
    </row>
    <row r="135" spans="2:51" s="11" customFormat="1" ht="12">
      <c r="B135" s="217"/>
      <c r="C135" s="218"/>
      <c r="D135" s="219" t="s">
        <v>135</v>
      </c>
      <c r="E135" s="220" t="s">
        <v>1</v>
      </c>
      <c r="F135" s="221" t="s">
        <v>216</v>
      </c>
      <c r="G135" s="218"/>
      <c r="H135" s="222">
        <v>0.119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135</v>
      </c>
      <c r="AU135" s="228" t="s">
        <v>81</v>
      </c>
      <c r="AV135" s="11" t="s">
        <v>81</v>
      </c>
      <c r="AW135" s="11" t="s">
        <v>33</v>
      </c>
      <c r="AX135" s="11" t="s">
        <v>71</v>
      </c>
      <c r="AY135" s="228" t="s">
        <v>126</v>
      </c>
    </row>
    <row r="136" spans="2:51" s="11" customFormat="1" ht="12">
      <c r="B136" s="217"/>
      <c r="C136" s="218"/>
      <c r="D136" s="219" t="s">
        <v>135</v>
      </c>
      <c r="E136" s="220" t="s">
        <v>1</v>
      </c>
      <c r="F136" s="221" t="s">
        <v>217</v>
      </c>
      <c r="G136" s="218"/>
      <c r="H136" s="222">
        <v>0.139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135</v>
      </c>
      <c r="AU136" s="228" t="s">
        <v>81</v>
      </c>
      <c r="AV136" s="11" t="s">
        <v>81</v>
      </c>
      <c r="AW136" s="11" t="s">
        <v>33</v>
      </c>
      <c r="AX136" s="11" t="s">
        <v>71</v>
      </c>
      <c r="AY136" s="228" t="s">
        <v>126</v>
      </c>
    </row>
    <row r="137" spans="2:51" s="11" customFormat="1" ht="12">
      <c r="B137" s="217"/>
      <c r="C137" s="218"/>
      <c r="D137" s="219" t="s">
        <v>135</v>
      </c>
      <c r="E137" s="220" t="s">
        <v>1</v>
      </c>
      <c r="F137" s="221" t="s">
        <v>218</v>
      </c>
      <c r="G137" s="218"/>
      <c r="H137" s="222">
        <v>0.024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135</v>
      </c>
      <c r="AU137" s="228" t="s">
        <v>81</v>
      </c>
      <c r="AV137" s="11" t="s">
        <v>81</v>
      </c>
      <c r="AW137" s="11" t="s">
        <v>33</v>
      </c>
      <c r="AX137" s="11" t="s">
        <v>71</v>
      </c>
      <c r="AY137" s="228" t="s">
        <v>126</v>
      </c>
    </row>
    <row r="138" spans="2:51" s="13" customFormat="1" ht="12">
      <c r="B138" s="240"/>
      <c r="C138" s="241"/>
      <c r="D138" s="219" t="s">
        <v>135</v>
      </c>
      <c r="E138" s="242" t="s">
        <v>1</v>
      </c>
      <c r="F138" s="243" t="s">
        <v>141</v>
      </c>
      <c r="G138" s="241"/>
      <c r="H138" s="244">
        <v>0.28200000000000003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135</v>
      </c>
      <c r="AU138" s="250" t="s">
        <v>81</v>
      </c>
      <c r="AV138" s="13" t="s">
        <v>133</v>
      </c>
      <c r="AW138" s="13" t="s">
        <v>33</v>
      </c>
      <c r="AX138" s="13" t="s">
        <v>79</v>
      </c>
      <c r="AY138" s="250" t="s">
        <v>126</v>
      </c>
    </row>
    <row r="139" spans="2:65" s="1" customFormat="1" ht="16.5" customHeight="1">
      <c r="B139" s="37"/>
      <c r="C139" s="205" t="s">
        <v>219</v>
      </c>
      <c r="D139" s="205" t="s">
        <v>128</v>
      </c>
      <c r="E139" s="206" t="s">
        <v>220</v>
      </c>
      <c r="F139" s="207" t="s">
        <v>221</v>
      </c>
      <c r="G139" s="208" t="s">
        <v>167</v>
      </c>
      <c r="H139" s="209">
        <v>52.75</v>
      </c>
      <c r="I139" s="210"/>
      <c r="J139" s="211">
        <f>ROUND(I139*H139,2)</f>
        <v>0</v>
      </c>
      <c r="K139" s="207" t="s">
        <v>1</v>
      </c>
      <c r="L139" s="42"/>
      <c r="M139" s="212" t="s">
        <v>1</v>
      </c>
      <c r="N139" s="213" t="s">
        <v>42</v>
      </c>
      <c r="O139" s="78"/>
      <c r="P139" s="214">
        <f>O139*H139</f>
        <v>0</v>
      </c>
      <c r="Q139" s="214">
        <v>0.1617</v>
      </c>
      <c r="R139" s="214">
        <f>Q139*H139</f>
        <v>8.529675000000001</v>
      </c>
      <c r="S139" s="214">
        <v>0</v>
      </c>
      <c r="T139" s="215">
        <f>S139*H139</f>
        <v>0</v>
      </c>
      <c r="AR139" s="16" t="s">
        <v>133</v>
      </c>
      <c r="AT139" s="16" t="s">
        <v>128</v>
      </c>
      <c r="AU139" s="16" t="s">
        <v>81</v>
      </c>
      <c r="AY139" s="16" t="s">
        <v>126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79</v>
      </c>
      <c r="BK139" s="216">
        <f>ROUND(I139*H139,2)</f>
        <v>0</v>
      </c>
      <c r="BL139" s="16" t="s">
        <v>133</v>
      </c>
      <c r="BM139" s="16" t="s">
        <v>222</v>
      </c>
    </row>
    <row r="140" spans="2:51" s="11" customFormat="1" ht="12">
      <c r="B140" s="217"/>
      <c r="C140" s="218"/>
      <c r="D140" s="219" t="s">
        <v>135</v>
      </c>
      <c r="E140" s="220" t="s">
        <v>1</v>
      </c>
      <c r="F140" s="221" t="s">
        <v>223</v>
      </c>
      <c r="G140" s="218"/>
      <c r="H140" s="222">
        <v>13.05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135</v>
      </c>
      <c r="AU140" s="228" t="s">
        <v>81</v>
      </c>
      <c r="AV140" s="11" t="s">
        <v>81</v>
      </c>
      <c r="AW140" s="11" t="s">
        <v>33</v>
      </c>
      <c r="AX140" s="11" t="s">
        <v>71</v>
      </c>
      <c r="AY140" s="228" t="s">
        <v>126</v>
      </c>
    </row>
    <row r="141" spans="2:51" s="11" customFormat="1" ht="12">
      <c r="B141" s="217"/>
      <c r="C141" s="218"/>
      <c r="D141" s="219" t="s">
        <v>135</v>
      </c>
      <c r="E141" s="220" t="s">
        <v>1</v>
      </c>
      <c r="F141" s="221" t="s">
        <v>224</v>
      </c>
      <c r="G141" s="218"/>
      <c r="H141" s="222">
        <v>9.2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135</v>
      </c>
      <c r="AU141" s="228" t="s">
        <v>81</v>
      </c>
      <c r="AV141" s="11" t="s">
        <v>81</v>
      </c>
      <c r="AW141" s="11" t="s">
        <v>33</v>
      </c>
      <c r="AX141" s="11" t="s">
        <v>71</v>
      </c>
      <c r="AY141" s="228" t="s">
        <v>126</v>
      </c>
    </row>
    <row r="142" spans="2:51" s="11" customFormat="1" ht="12">
      <c r="B142" s="217"/>
      <c r="C142" s="218"/>
      <c r="D142" s="219" t="s">
        <v>135</v>
      </c>
      <c r="E142" s="220" t="s">
        <v>1</v>
      </c>
      <c r="F142" s="221" t="s">
        <v>225</v>
      </c>
      <c r="G142" s="218"/>
      <c r="H142" s="222">
        <v>26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135</v>
      </c>
      <c r="AU142" s="228" t="s">
        <v>81</v>
      </c>
      <c r="AV142" s="11" t="s">
        <v>81</v>
      </c>
      <c r="AW142" s="11" t="s">
        <v>33</v>
      </c>
      <c r="AX142" s="11" t="s">
        <v>71</v>
      </c>
      <c r="AY142" s="228" t="s">
        <v>126</v>
      </c>
    </row>
    <row r="143" spans="2:51" s="11" customFormat="1" ht="12">
      <c r="B143" s="217"/>
      <c r="C143" s="218"/>
      <c r="D143" s="219" t="s">
        <v>135</v>
      </c>
      <c r="E143" s="220" t="s">
        <v>1</v>
      </c>
      <c r="F143" s="221" t="s">
        <v>226</v>
      </c>
      <c r="G143" s="218"/>
      <c r="H143" s="222">
        <v>4.5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135</v>
      </c>
      <c r="AU143" s="228" t="s">
        <v>81</v>
      </c>
      <c r="AV143" s="11" t="s">
        <v>81</v>
      </c>
      <c r="AW143" s="11" t="s">
        <v>33</v>
      </c>
      <c r="AX143" s="11" t="s">
        <v>71</v>
      </c>
      <c r="AY143" s="228" t="s">
        <v>126</v>
      </c>
    </row>
    <row r="144" spans="2:51" s="13" customFormat="1" ht="12">
      <c r="B144" s="240"/>
      <c r="C144" s="241"/>
      <c r="D144" s="219" t="s">
        <v>135</v>
      </c>
      <c r="E144" s="242" t="s">
        <v>1</v>
      </c>
      <c r="F144" s="243" t="s">
        <v>141</v>
      </c>
      <c r="G144" s="241"/>
      <c r="H144" s="244">
        <v>52.75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135</v>
      </c>
      <c r="AU144" s="250" t="s">
        <v>81</v>
      </c>
      <c r="AV144" s="13" t="s">
        <v>133</v>
      </c>
      <c r="AW144" s="13" t="s">
        <v>33</v>
      </c>
      <c r="AX144" s="13" t="s">
        <v>79</v>
      </c>
      <c r="AY144" s="250" t="s">
        <v>126</v>
      </c>
    </row>
    <row r="145" spans="2:65" s="1" customFormat="1" ht="16.5" customHeight="1">
      <c r="B145" s="37"/>
      <c r="C145" s="205" t="s">
        <v>227</v>
      </c>
      <c r="D145" s="205" t="s">
        <v>128</v>
      </c>
      <c r="E145" s="206" t="s">
        <v>228</v>
      </c>
      <c r="F145" s="207" t="s">
        <v>229</v>
      </c>
      <c r="G145" s="208" t="s">
        <v>131</v>
      </c>
      <c r="H145" s="209">
        <v>1.558</v>
      </c>
      <c r="I145" s="210"/>
      <c r="J145" s="211">
        <f>ROUND(I145*H145,2)</f>
        <v>0</v>
      </c>
      <c r="K145" s="207" t="s">
        <v>132</v>
      </c>
      <c r="L145" s="42"/>
      <c r="M145" s="212" t="s">
        <v>1</v>
      </c>
      <c r="N145" s="213" t="s">
        <v>42</v>
      </c>
      <c r="O145" s="78"/>
      <c r="P145" s="214">
        <f>O145*H145</f>
        <v>0</v>
      </c>
      <c r="Q145" s="214">
        <v>1.98</v>
      </c>
      <c r="R145" s="214">
        <f>Q145*H145</f>
        <v>3.0848400000000002</v>
      </c>
      <c r="S145" s="214">
        <v>0</v>
      </c>
      <c r="T145" s="215">
        <f>S145*H145</f>
        <v>0</v>
      </c>
      <c r="AR145" s="16" t="s">
        <v>133</v>
      </c>
      <c r="AT145" s="16" t="s">
        <v>128</v>
      </c>
      <c r="AU145" s="16" t="s">
        <v>81</v>
      </c>
      <c r="AY145" s="16" t="s">
        <v>126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79</v>
      </c>
      <c r="BK145" s="216">
        <f>ROUND(I145*H145,2)</f>
        <v>0</v>
      </c>
      <c r="BL145" s="16" t="s">
        <v>133</v>
      </c>
      <c r="BM145" s="16" t="s">
        <v>230</v>
      </c>
    </row>
    <row r="146" spans="2:51" s="11" customFormat="1" ht="12">
      <c r="B146" s="217"/>
      <c r="C146" s="218"/>
      <c r="D146" s="219" t="s">
        <v>135</v>
      </c>
      <c r="E146" s="220" t="s">
        <v>1</v>
      </c>
      <c r="F146" s="221" t="s">
        <v>231</v>
      </c>
      <c r="G146" s="218"/>
      <c r="H146" s="222">
        <v>0.914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135</v>
      </c>
      <c r="AU146" s="228" t="s">
        <v>81</v>
      </c>
      <c r="AV146" s="11" t="s">
        <v>81</v>
      </c>
      <c r="AW146" s="11" t="s">
        <v>33</v>
      </c>
      <c r="AX146" s="11" t="s">
        <v>71</v>
      </c>
      <c r="AY146" s="228" t="s">
        <v>126</v>
      </c>
    </row>
    <row r="147" spans="2:51" s="11" customFormat="1" ht="12">
      <c r="B147" s="217"/>
      <c r="C147" s="218"/>
      <c r="D147" s="219" t="s">
        <v>135</v>
      </c>
      <c r="E147" s="220" t="s">
        <v>1</v>
      </c>
      <c r="F147" s="221" t="s">
        <v>232</v>
      </c>
      <c r="G147" s="218"/>
      <c r="H147" s="222">
        <v>0.644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135</v>
      </c>
      <c r="AU147" s="228" t="s">
        <v>81</v>
      </c>
      <c r="AV147" s="11" t="s">
        <v>81</v>
      </c>
      <c r="AW147" s="11" t="s">
        <v>33</v>
      </c>
      <c r="AX147" s="11" t="s">
        <v>71</v>
      </c>
      <c r="AY147" s="228" t="s">
        <v>126</v>
      </c>
    </row>
    <row r="148" spans="2:51" s="13" customFormat="1" ht="12">
      <c r="B148" s="240"/>
      <c r="C148" s="241"/>
      <c r="D148" s="219" t="s">
        <v>135</v>
      </c>
      <c r="E148" s="242" t="s">
        <v>1</v>
      </c>
      <c r="F148" s="243" t="s">
        <v>141</v>
      </c>
      <c r="G148" s="241"/>
      <c r="H148" s="244">
        <v>1.558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135</v>
      </c>
      <c r="AU148" s="250" t="s">
        <v>81</v>
      </c>
      <c r="AV148" s="13" t="s">
        <v>133</v>
      </c>
      <c r="AW148" s="13" t="s">
        <v>33</v>
      </c>
      <c r="AX148" s="13" t="s">
        <v>79</v>
      </c>
      <c r="AY148" s="250" t="s">
        <v>126</v>
      </c>
    </row>
    <row r="149" spans="2:65" s="1" customFormat="1" ht="16.5" customHeight="1">
      <c r="B149" s="37"/>
      <c r="C149" s="205" t="s">
        <v>233</v>
      </c>
      <c r="D149" s="205" t="s">
        <v>128</v>
      </c>
      <c r="E149" s="206" t="s">
        <v>234</v>
      </c>
      <c r="F149" s="207" t="s">
        <v>235</v>
      </c>
      <c r="G149" s="208" t="s">
        <v>131</v>
      </c>
      <c r="H149" s="209">
        <v>4.728</v>
      </c>
      <c r="I149" s="210"/>
      <c r="J149" s="211">
        <f>ROUND(I149*H149,2)</f>
        <v>0</v>
      </c>
      <c r="K149" s="207" t="s">
        <v>132</v>
      </c>
      <c r="L149" s="42"/>
      <c r="M149" s="212" t="s">
        <v>1</v>
      </c>
      <c r="N149" s="213" t="s">
        <v>42</v>
      </c>
      <c r="O149" s="78"/>
      <c r="P149" s="214">
        <f>O149*H149</f>
        <v>0</v>
      </c>
      <c r="Q149" s="214">
        <v>0.2015</v>
      </c>
      <c r="R149" s="214">
        <f>Q149*H149</f>
        <v>0.952692</v>
      </c>
      <c r="S149" s="214">
        <v>0</v>
      </c>
      <c r="T149" s="215">
        <f>S149*H149</f>
        <v>0</v>
      </c>
      <c r="AR149" s="16" t="s">
        <v>133</v>
      </c>
      <c r="AT149" s="16" t="s">
        <v>128</v>
      </c>
      <c r="AU149" s="16" t="s">
        <v>81</v>
      </c>
      <c r="AY149" s="16" t="s">
        <v>126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79</v>
      </c>
      <c r="BK149" s="216">
        <f>ROUND(I149*H149,2)</f>
        <v>0</v>
      </c>
      <c r="BL149" s="16" t="s">
        <v>133</v>
      </c>
      <c r="BM149" s="16" t="s">
        <v>236</v>
      </c>
    </row>
    <row r="150" spans="2:51" s="11" customFormat="1" ht="12">
      <c r="B150" s="217"/>
      <c r="C150" s="218"/>
      <c r="D150" s="219" t="s">
        <v>135</v>
      </c>
      <c r="E150" s="220" t="s">
        <v>1</v>
      </c>
      <c r="F150" s="221" t="s">
        <v>237</v>
      </c>
      <c r="G150" s="218"/>
      <c r="H150" s="222">
        <v>4.03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135</v>
      </c>
      <c r="AU150" s="228" t="s">
        <v>81</v>
      </c>
      <c r="AV150" s="11" t="s">
        <v>81</v>
      </c>
      <c r="AW150" s="11" t="s">
        <v>33</v>
      </c>
      <c r="AX150" s="11" t="s">
        <v>71</v>
      </c>
      <c r="AY150" s="228" t="s">
        <v>126</v>
      </c>
    </row>
    <row r="151" spans="2:51" s="11" customFormat="1" ht="12">
      <c r="B151" s="217"/>
      <c r="C151" s="218"/>
      <c r="D151" s="219" t="s">
        <v>135</v>
      </c>
      <c r="E151" s="220" t="s">
        <v>1</v>
      </c>
      <c r="F151" s="221" t="s">
        <v>238</v>
      </c>
      <c r="G151" s="218"/>
      <c r="H151" s="222">
        <v>0.698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135</v>
      </c>
      <c r="AU151" s="228" t="s">
        <v>81</v>
      </c>
      <c r="AV151" s="11" t="s">
        <v>81</v>
      </c>
      <c r="AW151" s="11" t="s">
        <v>33</v>
      </c>
      <c r="AX151" s="11" t="s">
        <v>71</v>
      </c>
      <c r="AY151" s="228" t="s">
        <v>126</v>
      </c>
    </row>
    <row r="152" spans="2:51" s="13" customFormat="1" ht="12">
      <c r="B152" s="240"/>
      <c r="C152" s="241"/>
      <c r="D152" s="219" t="s">
        <v>135</v>
      </c>
      <c r="E152" s="242" t="s">
        <v>1</v>
      </c>
      <c r="F152" s="243" t="s">
        <v>141</v>
      </c>
      <c r="G152" s="241"/>
      <c r="H152" s="244">
        <v>4.728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AT152" s="250" t="s">
        <v>135</v>
      </c>
      <c r="AU152" s="250" t="s">
        <v>81</v>
      </c>
      <c r="AV152" s="13" t="s">
        <v>133</v>
      </c>
      <c r="AW152" s="13" t="s">
        <v>33</v>
      </c>
      <c r="AX152" s="13" t="s">
        <v>79</v>
      </c>
      <c r="AY152" s="250" t="s">
        <v>126</v>
      </c>
    </row>
    <row r="153" spans="2:63" s="10" customFormat="1" ht="22.8" customHeight="1">
      <c r="B153" s="189"/>
      <c r="C153" s="190"/>
      <c r="D153" s="191" t="s">
        <v>70</v>
      </c>
      <c r="E153" s="203" t="s">
        <v>180</v>
      </c>
      <c r="F153" s="203" t="s">
        <v>239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SUM(P154:P193)</f>
        <v>0</v>
      </c>
      <c r="Q153" s="197"/>
      <c r="R153" s="198">
        <f>SUM(R154:R193)</f>
        <v>0.008296</v>
      </c>
      <c r="S153" s="197"/>
      <c r="T153" s="199">
        <f>SUM(T154:T193)</f>
        <v>37.453559999999996</v>
      </c>
      <c r="AR153" s="200" t="s">
        <v>79</v>
      </c>
      <c r="AT153" s="201" t="s">
        <v>70</v>
      </c>
      <c r="AU153" s="201" t="s">
        <v>79</v>
      </c>
      <c r="AY153" s="200" t="s">
        <v>126</v>
      </c>
      <c r="BK153" s="202">
        <f>SUM(BK154:BK193)</f>
        <v>0</v>
      </c>
    </row>
    <row r="154" spans="2:65" s="1" customFormat="1" ht="16.5" customHeight="1">
      <c r="B154" s="37"/>
      <c r="C154" s="205" t="s">
        <v>82</v>
      </c>
      <c r="D154" s="205" t="s">
        <v>128</v>
      </c>
      <c r="E154" s="206" t="s">
        <v>240</v>
      </c>
      <c r="F154" s="207" t="s">
        <v>241</v>
      </c>
      <c r="G154" s="208" t="s">
        <v>131</v>
      </c>
      <c r="H154" s="209">
        <v>5.275</v>
      </c>
      <c r="I154" s="210"/>
      <c r="J154" s="211">
        <f>ROUND(I154*H154,2)</f>
        <v>0</v>
      </c>
      <c r="K154" s="207" t="s">
        <v>132</v>
      </c>
      <c r="L154" s="42"/>
      <c r="M154" s="212" t="s">
        <v>1</v>
      </c>
      <c r="N154" s="213" t="s">
        <v>42</v>
      </c>
      <c r="O154" s="78"/>
      <c r="P154" s="214">
        <f>O154*H154</f>
        <v>0</v>
      </c>
      <c r="Q154" s="214">
        <v>0</v>
      </c>
      <c r="R154" s="214">
        <f>Q154*H154</f>
        <v>0</v>
      </c>
      <c r="S154" s="214">
        <v>2.2</v>
      </c>
      <c r="T154" s="215">
        <f>S154*H154</f>
        <v>11.605000000000002</v>
      </c>
      <c r="AR154" s="16" t="s">
        <v>133</v>
      </c>
      <c r="AT154" s="16" t="s">
        <v>128</v>
      </c>
      <c r="AU154" s="16" t="s">
        <v>81</v>
      </c>
      <c r="AY154" s="16" t="s">
        <v>126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79</v>
      </c>
      <c r="BK154" s="216">
        <f>ROUND(I154*H154,2)</f>
        <v>0</v>
      </c>
      <c r="BL154" s="16" t="s">
        <v>133</v>
      </c>
      <c r="BM154" s="16" t="s">
        <v>242</v>
      </c>
    </row>
    <row r="155" spans="2:51" s="11" customFormat="1" ht="12">
      <c r="B155" s="217"/>
      <c r="C155" s="218"/>
      <c r="D155" s="219" t="s">
        <v>135</v>
      </c>
      <c r="E155" s="220" t="s">
        <v>1</v>
      </c>
      <c r="F155" s="221" t="s">
        <v>243</v>
      </c>
      <c r="G155" s="218"/>
      <c r="H155" s="222">
        <v>1.305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135</v>
      </c>
      <c r="AU155" s="228" t="s">
        <v>81</v>
      </c>
      <c r="AV155" s="11" t="s">
        <v>81</v>
      </c>
      <c r="AW155" s="11" t="s">
        <v>33</v>
      </c>
      <c r="AX155" s="11" t="s">
        <v>71</v>
      </c>
      <c r="AY155" s="228" t="s">
        <v>126</v>
      </c>
    </row>
    <row r="156" spans="2:51" s="11" customFormat="1" ht="12">
      <c r="B156" s="217"/>
      <c r="C156" s="218"/>
      <c r="D156" s="219" t="s">
        <v>135</v>
      </c>
      <c r="E156" s="220" t="s">
        <v>1</v>
      </c>
      <c r="F156" s="221" t="s">
        <v>244</v>
      </c>
      <c r="G156" s="218"/>
      <c r="H156" s="222">
        <v>0.92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135</v>
      </c>
      <c r="AU156" s="228" t="s">
        <v>81</v>
      </c>
      <c r="AV156" s="11" t="s">
        <v>81</v>
      </c>
      <c r="AW156" s="11" t="s">
        <v>33</v>
      </c>
      <c r="AX156" s="11" t="s">
        <v>71</v>
      </c>
      <c r="AY156" s="228" t="s">
        <v>126</v>
      </c>
    </row>
    <row r="157" spans="2:51" s="12" customFormat="1" ht="12">
      <c r="B157" s="229"/>
      <c r="C157" s="230"/>
      <c r="D157" s="219" t="s">
        <v>135</v>
      </c>
      <c r="E157" s="231" t="s">
        <v>1</v>
      </c>
      <c r="F157" s="232" t="s">
        <v>137</v>
      </c>
      <c r="G157" s="230"/>
      <c r="H157" s="233">
        <v>2.225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135</v>
      </c>
      <c r="AU157" s="239" t="s">
        <v>81</v>
      </c>
      <c r="AV157" s="12" t="s">
        <v>138</v>
      </c>
      <c r="AW157" s="12" t="s">
        <v>33</v>
      </c>
      <c r="AX157" s="12" t="s">
        <v>71</v>
      </c>
      <c r="AY157" s="239" t="s">
        <v>126</v>
      </c>
    </row>
    <row r="158" spans="2:51" s="11" customFormat="1" ht="12">
      <c r="B158" s="217"/>
      <c r="C158" s="218"/>
      <c r="D158" s="219" t="s">
        <v>135</v>
      </c>
      <c r="E158" s="220" t="s">
        <v>1</v>
      </c>
      <c r="F158" s="221" t="s">
        <v>245</v>
      </c>
      <c r="G158" s="218"/>
      <c r="H158" s="222">
        <v>2.6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135</v>
      </c>
      <c r="AU158" s="228" t="s">
        <v>81</v>
      </c>
      <c r="AV158" s="11" t="s">
        <v>81</v>
      </c>
      <c r="AW158" s="11" t="s">
        <v>33</v>
      </c>
      <c r="AX158" s="11" t="s">
        <v>71</v>
      </c>
      <c r="AY158" s="228" t="s">
        <v>126</v>
      </c>
    </row>
    <row r="159" spans="2:51" s="11" customFormat="1" ht="12">
      <c r="B159" s="217"/>
      <c r="C159" s="218"/>
      <c r="D159" s="219" t="s">
        <v>135</v>
      </c>
      <c r="E159" s="220" t="s">
        <v>1</v>
      </c>
      <c r="F159" s="221" t="s">
        <v>246</v>
      </c>
      <c r="G159" s="218"/>
      <c r="H159" s="222">
        <v>0.45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135</v>
      </c>
      <c r="AU159" s="228" t="s">
        <v>81</v>
      </c>
      <c r="AV159" s="11" t="s">
        <v>81</v>
      </c>
      <c r="AW159" s="11" t="s">
        <v>33</v>
      </c>
      <c r="AX159" s="11" t="s">
        <v>71</v>
      </c>
      <c r="AY159" s="228" t="s">
        <v>126</v>
      </c>
    </row>
    <row r="160" spans="2:51" s="12" customFormat="1" ht="12">
      <c r="B160" s="229"/>
      <c r="C160" s="230"/>
      <c r="D160" s="219" t="s">
        <v>135</v>
      </c>
      <c r="E160" s="231" t="s">
        <v>1</v>
      </c>
      <c r="F160" s="232" t="s">
        <v>137</v>
      </c>
      <c r="G160" s="230"/>
      <c r="H160" s="233">
        <v>3.0500000000000003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135</v>
      </c>
      <c r="AU160" s="239" t="s">
        <v>81</v>
      </c>
      <c r="AV160" s="12" t="s">
        <v>138</v>
      </c>
      <c r="AW160" s="12" t="s">
        <v>33</v>
      </c>
      <c r="AX160" s="12" t="s">
        <v>71</v>
      </c>
      <c r="AY160" s="239" t="s">
        <v>126</v>
      </c>
    </row>
    <row r="161" spans="2:51" s="13" customFormat="1" ht="12">
      <c r="B161" s="240"/>
      <c r="C161" s="241"/>
      <c r="D161" s="219" t="s">
        <v>135</v>
      </c>
      <c r="E161" s="242" t="s">
        <v>1</v>
      </c>
      <c r="F161" s="243" t="s">
        <v>141</v>
      </c>
      <c r="G161" s="241"/>
      <c r="H161" s="244">
        <v>5.275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135</v>
      </c>
      <c r="AU161" s="250" t="s">
        <v>81</v>
      </c>
      <c r="AV161" s="13" t="s">
        <v>133</v>
      </c>
      <c r="AW161" s="13" t="s">
        <v>33</v>
      </c>
      <c r="AX161" s="13" t="s">
        <v>79</v>
      </c>
      <c r="AY161" s="250" t="s">
        <v>126</v>
      </c>
    </row>
    <row r="162" spans="2:65" s="1" customFormat="1" ht="16.5" customHeight="1">
      <c r="B162" s="37"/>
      <c r="C162" s="205" t="s">
        <v>7</v>
      </c>
      <c r="D162" s="205" t="s">
        <v>128</v>
      </c>
      <c r="E162" s="206" t="s">
        <v>247</v>
      </c>
      <c r="F162" s="207" t="s">
        <v>248</v>
      </c>
      <c r="G162" s="208" t="s">
        <v>167</v>
      </c>
      <c r="H162" s="209">
        <v>30.5</v>
      </c>
      <c r="I162" s="210"/>
      <c r="J162" s="211">
        <f>ROUND(I162*H162,2)</f>
        <v>0</v>
      </c>
      <c r="K162" s="207" t="s">
        <v>132</v>
      </c>
      <c r="L162" s="42"/>
      <c r="M162" s="212" t="s">
        <v>1</v>
      </c>
      <c r="N162" s="213" t="s">
        <v>42</v>
      </c>
      <c r="O162" s="78"/>
      <c r="P162" s="214">
        <f>O162*H162</f>
        <v>0</v>
      </c>
      <c r="Q162" s="214">
        <v>0</v>
      </c>
      <c r="R162" s="214">
        <f>Q162*H162</f>
        <v>0</v>
      </c>
      <c r="S162" s="214">
        <v>0.09</v>
      </c>
      <c r="T162" s="215">
        <f>S162*H162</f>
        <v>2.745</v>
      </c>
      <c r="AR162" s="16" t="s">
        <v>133</v>
      </c>
      <c r="AT162" s="16" t="s">
        <v>128</v>
      </c>
      <c r="AU162" s="16" t="s">
        <v>81</v>
      </c>
      <c r="AY162" s="16" t="s">
        <v>126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79</v>
      </c>
      <c r="BK162" s="216">
        <f>ROUND(I162*H162,2)</f>
        <v>0</v>
      </c>
      <c r="BL162" s="16" t="s">
        <v>133</v>
      </c>
      <c r="BM162" s="16" t="s">
        <v>249</v>
      </c>
    </row>
    <row r="163" spans="2:51" s="11" customFormat="1" ht="12">
      <c r="B163" s="217"/>
      <c r="C163" s="218"/>
      <c r="D163" s="219" t="s">
        <v>135</v>
      </c>
      <c r="E163" s="220" t="s">
        <v>1</v>
      </c>
      <c r="F163" s="221" t="s">
        <v>250</v>
      </c>
      <c r="G163" s="218"/>
      <c r="H163" s="222">
        <v>26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135</v>
      </c>
      <c r="AU163" s="228" t="s">
        <v>81</v>
      </c>
      <c r="AV163" s="11" t="s">
        <v>81</v>
      </c>
      <c r="AW163" s="11" t="s">
        <v>33</v>
      </c>
      <c r="AX163" s="11" t="s">
        <v>71</v>
      </c>
      <c r="AY163" s="228" t="s">
        <v>126</v>
      </c>
    </row>
    <row r="164" spans="2:51" s="11" customFormat="1" ht="12">
      <c r="B164" s="217"/>
      <c r="C164" s="218"/>
      <c r="D164" s="219" t="s">
        <v>135</v>
      </c>
      <c r="E164" s="220" t="s">
        <v>1</v>
      </c>
      <c r="F164" s="221" t="s">
        <v>251</v>
      </c>
      <c r="G164" s="218"/>
      <c r="H164" s="222">
        <v>4.5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135</v>
      </c>
      <c r="AU164" s="228" t="s">
        <v>81</v>
      </c>
      <c r="AV164" s="11" t="s">
        <v>81</v>
      </c>
      <c r="AW164" s="11" t="s">
        <v>33</v>
      </c>
      <c r="AX164" s="11" t="s">
        <v>71</v>
      </c>
      <c r="AY164" s="228" t="s">
        <v>126</v>
      </c>
    </row>
    <row r="165" spans="2:51" s="13" customFormat="1" ht="12">
      <c r="B165" s="240"/>
      <c r="C165" s="241"/>
      <c r="D165" s="219" t="s">
        <v>135</v>
      </c>
      <c r="E165" s="242" t="s">
        <v>1</v>
      </c>
      <c r="F165" s="243" t="s">
        <v>141</v>
      </c>
      <c r="G165" s="241"/>
      <c r="H165" s="244">
        <v>30.5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135</v>
      </c>
      <c r="AU165" s="250" t="s">
        <v>81</v>
      </c>
      <c r="AV165" s="13" t="s">
        <v>133</v>
      </c>
      <c r="AW165" s="13" t="s">
        <v>33</v>
      </c>
      <c r="AX165" s="13" t="s">
        <v>79</v>
      </c>
      <c r="AY165" s="250" t="s">
        <v>126</v>
      </c>
    </row>
    <row r="166" spans="2:65" s="1" customFormat="1" ht="16.5" customHeight="1">
      <c r="B166" s="37"/>
      <c r="C166" s="205" t="s">
        <v>252</v>
      </c>
      <c r="D166" s="205" t="s">
        <v>128</v>
      </c>
      <c r="E166" s="206" t="s">
        <v>253</v>
      </c>
      <c r="F166" s="207" t="s">
        <v>254</v>
      </c>
      <c r="G166" s="208" t="s">
        <v>131</v>
      </c>
      <c r="H166" s="209">
        <v>14.383</v>
      </c>
      <c r="I166" s="210"/>
      <c r="J166" s="211">
        <f>ROUND(I166*H166,2)</f>
        <v>0</v>
      </c>
      <c r="K166" s="207" t="s">
        <v>175</v>
      </c>
      <c r="L166" s="42"/>
      <c r="M166" s="212" t="s">
        <v>1</v>
      </c>
      <c r="N166" s="213" t="s">
        <v>42</v>
      </c>
      <c r="O166" s="78"/>
      <c r="P166" s="214">
        <f>O166*H166</f>
        <v>0</v>
      </c>
      <c r="Q166" s="214">
        <v>0</v>
      </c>
      <c r="R166" s="214">
        <f>Q166*H166</f>
        <v>0</v>
      </c>
      <c r="S166" s="214">
        <v>1.4</v>
      </c>
      <c r="T166" s="215">
        <f>S166*H166</f>
        <v>20.1362</v>
      </c>
      <c r="AR166" s="16" t="s">
        <v>133</v>
      </c>
      <c r="AT166" s="16" t="s">
        <v>128</v>
      </c>
      <c r="AU166" s="16" t="s">
        <v>81</v>
      </c>
      <c r="AY166" s="16" t="s">
        <v>126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79</v>
      </c>
      <c r="BK166" s="216">
        <f>ROUND(I166*H166,2)</f>
        <v>0</v>
      </c>
      <c r="BL166" s="16" t="s">
        <v>133</v>
      </c>
      <c r="BM166" s="16" t="s">
        <v>255</v>
      </c>
    </row>
    <row r="167" spans="2:51" s="14" customFormat="1" ht="12">
      <c r="B167" s="261"/>
      <c r="C167" s="262"/>
      <c r="D167" s="219" t="s">
        <v>135</v>
      </c>
      <c r="E167" s="263" t="s">
        <v>1</v>
      </c>
      <c r="F167" s="264" t="s">
        <v>256</v>
      </c>
      <c r="G167" s="262"/>
      <c r="H167" s="263" t="s">
        <v>1</v>
      </c>
      <c r="I167" s="265"/>
      <c r="J167" s="262"/>
      <c r="K167" s="262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135</v>
      </c>
      <c r="AU167" s="270" t="s">
        <v>81</v>
      </c>
      <c r="AV167" s="14" t="s">
        <v>79</v>
      </c>
      <c r="AW167" s="14" t="s">
        <v>33</v>
      </c>
      <c r="AX167" s="14" t="s">
        <v>71</v>
      </c>
      <c r="AY167" s="270" t="s">
        <v>126</v>
      </c>
    </row>
    <row r="168" spans="2:51" s="11" customFormat="1" ht="12">
      <c r="B168" s="217"/>
      <c r="C168" s="218"/>
      <c r="D168" s="219" t="s">
        <v>135</v>
      </c>
      <c r="E168" s="220" t="s">
        <v>1</v>
      </c>
      <c r="F168" s="221" t="s">
        <v>257</v>
      </c>
      <c r="G168" s="218"/>
      <c r="H168" s="222">
        <v>0.783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135</v>
      </c>
      <c r="AU168" s="228" t="s">
        <v>81</v>
      </c>
      <c r="AV168" s="11" t="s">
        <v>81</v>
      </c>
      <c r="AW168" s="11" t="s">
        <v>33</v>
      </c>
      <c r="AX168" s="11" t="s">
        <v>71</v>
      </c>
      <c r="AY168" s="228" t="s">
        <v>126</v>
      </c>
    </row>
    <row r="169" spans="2:51" s="12" customFormat="1" ht="12">
      <c r="B169" s="229"/>
      <c r="C169" s="230"/>
      <c r="D169" s="219" t="s">
        <v>135</v>
      </c>
      <c r="E169" s="231" t="s">
        <v>1</v>
      </c>
      <c r="F169" s="232" t="s">
        <v>137</v>
      </c>
      <c r="G169" s="230"/>
      <c r="H169" s="233">
        <v>0.783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135</v>
      </c>
      <c r="AU169" s="239" t="s">
        <v>81</v>
      </c>
      <c r="AV169" s="12" t="s">
        <v>138</v>
      </c>
      <c r="AW169" s="12" t="s">
        <v>33</v>
      </c>
      <c r="AX169" s="12" t="s">
        <v>71</v>
      </c>
      <c r="AY169" s="239" t="s">
        <v>126</v>
      </c>
    </row>
    <row r="170" spans="2:51" s="14" customFormat="1" ht="12">
      <c r="B170" s="261"/>
      <c r="C170" s="262"/>
      <c r="D170" s="219" t="s">
        <v>135</v>
      </c>
      <c r="E170" s="263" t="s">
        <v>1</v>
      </c>
      <c r="F170" s="264" t="s">
        <v>258</v>
      </c>
      <c r="G170" s="262"/>
      <c r="H170" s="263" t="s">
        <v>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135</v>
      </c>
      <c r="AU170" s="270" t="s">
        <v>81</v>
      </c>
      <c r="AV170" s="14" t="s">
        <v>79</v>
      </c>
      <c r="AW170" s="14" t="s">
        <v>33</v>
      </c>
      <c r="AX170" s="14" t="s">
        <v>71</v>
      </c>
      <c r="AY170" s="270" t="s">
        <v>126</v>
      </c>
    </row>
    <row r="171" spans="2:51" s="11" customFormat="1" ht="12">
      <c r="B171" s="217"/>
      <c r="C171" s="218"/>
      <c r="D171" s="219" t="s">
        <v>135</v>
      </c>
      <c r="E171" s="220" t="s">
        <v>1</v>
      </c>
      <c r="F171" s="221" t="s">
        <v>259</v>
      </c>
      <c r="G171" s="218"/>
      <c r="H171" s="222">
        <v>2.61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135</v>
      </c>
      <c r="AU171" s="228" t="s">
        <v>81</v>
      </c>
      <c r="AV171" s="11" t="s">
        <v>81</v>
      </c>
      <c r="AW171" s="11" t="s">
        <v>33</v>
      </c>
      <c r="AX171" s="11" t="s">
        <v>71</v>
      </c>
      <c r="AY171" s="228" t="s">
        <v>126</v>
      </c>
    </row>
    <row r="172" spans="2:51" s="11" customFormat="1" ht="12">
      <c r="B172" s="217"/>
      <c r="C172" s="218"/>
      <c r="D172" s="219" t="s">
        <v>135</v>
      </c>
      <c r="E172" s="220" t="s">
        <v>1</v>
      </c>
      <c r="F172" s="221" t="s">
        <v>260</v>
      </c>
      <c r="G172" s="218"/>
      <c r="H172" s="222">
        <v>1.84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135</v>
      </c>
      <c r="AU172" s="228" t="s">
        <v>81</v>
      </c>
      <c r="AV172" s="11" t="s">
        <v>81</v>
      </c>
      <c r="AW172" s="11" t="s">
        <v>33</v>
      </c>
      <c r="AX172" s="11" t="s">
        <v>71</v>
      </c>
      <c r="AY172" s="228" t="s">
        <v>126</v>
      </c>
    </row>
    <row r="173" spans="2:51" s="12" customFormat="1" ht="12">
      <c r="B173" s="229"/>
      <c r="C173" s="230"/>
      <c r="D173" s="219" t="s">
        <v>135</v>
      </c>
      <c r="E173" s="231" t="s">
        <v>1</v>
      </c>
      <c r="F173" s="232" t="s">
        <v>137</v>
      </c>
      <c r="G173" s="230"/>
      <c r="H173" s="233">
        <v>4.45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135</v>
      </c>
      <c r="AU173" s="239" t="s">
        <v>81</v>
      </c>
      <c r="AV173" s="12" t="s">
        <v>138</v>
      </c>
      <c r="AW173" s="12" t="s">
        <v>33</v>
      </c>
      <c r="AX173" s="12" t="s">
        <v>71</v>
      </c>
      <c r="AY173" s="239" t="s">
        <v>126</v>
      </c>
    </row>
    <row r="174" spans="2:51" s="11" customFormat="1" ht="12">
      <c r="B174" s="217"/>
      <c r="C174" s="218"/>
      <c r="D174" s="219" t="s">
        <v>135</v>
      </c>
      <c r="E174" s="220" t="s">
        <v>1</v>
      </c>
      <c r="F174" s="221" t="s">
        <v>261</v>
      </c>
      <c r="G174" s="218"/>
      <c r="H174" s="222">
        <v>7.8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135</v>
      </c>
      <c r="AU174" s="228" t="s">
        <v>81</v>
      </c>
      <c r="AV174" s="11" t="s">
        <v>81</v>
      </c>
      <c r="AW174" s="11" t="s">
        <v>33</v>
      </c>
      <c r="AX174" s="11" t="s">
        <v>71</v>
      </c>
      <c r="AY174" s="228" t="s">
        <v>126</v>
      </c>
    </row>
    <row r="175" spans="2:51" s="11" customFormat="1" ht="12">
      <c r="B175" s="217"/>
      <c r="C175" s="218"/>
      <c r="D175" s="219" t="s">
        <v>135</v>
      </c>
      <c r="E175" s="220" t="s">
        <v>1</v>
      </c>
      <c r="F175" s="221" t="s">
        <v>262</v>
      </c>
      <c r="G175" s="218"/>
      <c r="H175" s="222">
        <v>1.35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135</v>
      </c>
      <c r="AU175" s="228" t="s">
        <v>81</v>
      </c>
      <c r="AV175" s="11" t="s">
        <v>81</v>
      </c>
      <c r="AW175" s="11" t="s">
        <v>33</v>
      </c>
      <c r="AX175" s="11" t="s">
        <v>71</v>
      </c>
      <c r="AY175" s="228" t="s">
        <v>126</v>
      </c>
    </row>
    <row r="176" spans="2:51" s="12" customFormat="1" ht="12">
      <c r="B176" s="229"/>
      <c r="C176" s="230"/>
      <c r="D176" s="219" t="s">
        <v>135</v>
      </c>
      <c r="E176" s="231" t="s">
        <v>1</v>
      </c>
      <c r="F176" s="232" t="s">
        <v>137</v>
      </c>
      <c r="G176" s="230"/>
      <c r="H176" s="233">
        <v>9.15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135</v>
      </c>
      <c r="AU176" s="239" t="s">
        <v>81</v>
      </c>
      <c r="AV176" s="12" t="s">
        <v>138</v>
      </c>
      <c r="AW176" s="12" t="s">
        <v>33</v>
      </c>
      <c r="AX176" s="12" t="s">
        <v>71</v>
      </c>
      <c r="AY176" s="239" t="s">
        <v>126</v>
      </c>
    </row>
    <row r="177" spans="2:51" s="13" customFormat="1" ht="12">
      <c r="B177" s="240"/>
      <c r="C177" s="241"/>
      <c r="D177" s="219" t="s">
        <v>135</v>
      </c>
      <c r="E177" s="242" t="s">
        <v>1</v>
      </c>
      <c r="F177" s="243" t="s">
        <v>141</v>
      </c>
      <c r="G177" s="241"/>
      <c r="H177" s="244">
        <v>14.383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135</v>
      </c>
      <c r="AU177" s="250" t="s">
        <v>81</v>
      </c>
      <c r="AV177" s="13" t="s">
        <v>133</v>
      </c>
      <c r="AW177" s="13" t="s">
        <v>33</v>
      </c>
      <c r="AX177" s="13" t="s">
        <v>79</v>
      </c>
      <c r="AY177" s="250" t="s">
        <v>126</v>
      </c>
    </row>
    <row r="178" spans="2:65" s="1" customFormat="1" ht="16.5" customHeight="1">
      <c r="B178" s="37"/>
      <c r="C178" s="205" t="s">
        <v>263</v>
      </c>
      <c r="D178" s="205" t="s">
        <v>128</v>
      </c>
      <c r="E178" s="206" t="s">
        <v>264</v>
      </c>
      <c r="F178" s="207" t="s">
        <v>265</v>
      </c>
      <c r="G178" s="208" t="s">
        <v>160</v>
      </c>
      <c r="H178" s="209">
        <v>6.8</v>
      </c>
      <c r="I178" s="210"/>
      <c r="J178" s="211">
        <f>ROUND(I178*H178,2)</f>
        <v>0</v>
      </c>
      <c r="K178" s="207" t="s">
        <v>132</v>
      </c>
      <c r="L178" s="42"/>
      <c r="M178" s="212" t="s">
        <v>1</v>
      </c>
      <c r="N178" s="213" t="s">
        <v>42</v>
      </c>
      <c r="O178" s="78"/>
      <c r="P178" s="214">
        <f>O178*H178</f>
        <v>0</v>
      </c>
      <c r="Q178" s="214">
        <v>0.00122</v>
      </c>
      <c r="R178" s="214">
        <f>Q178*H178</f>
        <v>0.008296</v>
      </c>
      <c r="S178" s="214">
        <v>0.07</v>
      </c>
      <c r="T178" s="215">
        <f>S178*H178</f>
        <v>0.47600000000000003</v>
      </c>
      <c r="AR178" s="16" t="s">
        <v>133</v>
      </c>
      <c r="AT178" s="16" t="s">
        <v>128</v>
      </c>
      <c r="AU178" s="16" t="s">
        <v>81</v>
      </c>
      <c r="AY178" s="16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6" t="s">
        <v>79</v>
      </c>
      <c r="BK178" s="216">
        <f>ROUND(I178*H178,2)</f>
        <v>0</v>
      </c>
      <c r="BL178" s="16" t="s">
        <v>133</v>
      </c>
      <c r="BM178" s="16" t="s">
        <v>266</v>
      </c>
    </row>
    <row r="179" spans="2:51" s="11" customFormat="1" ht="12">
      <c r="B179" s="217"/>
      <c r="C179" s="218"/>
      <c r="D179" s="219" t="s">
        <v>135</v>
      </c>
      <c r="E179" s="220" t="s">
        <v>1</v>
      </c>
      <c r="F179" s="221" t="s">
        <v>267</v>
      </c>
      <c r="G179" s="218"/>
      <c r="H179" s="222">
        <v>3.2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135</v>
      </c>
      <c r="AU179" s="228" t="s">
        <v>81</v>
      </c>
      <c r="AV179" s="11" t="s">
        <v>81</v>
      </c>
      <c r="AW179" s="11" t="s">
        <v>33</v>
      </c>
      <c r="AX179" s="11" t="s">
        <v>71</v>
      </c>
      <c r="AY179" s="228" t="s">
        <v>126</v>
      </c>
    </row>
    <row r="180" spans="2:51" s="11" customFormat="1" ht="12">
      <c r="B180" s="217"/>
      <c r="C180" s="218"/>
      <c r="D180" s="219" t="s">
        <v>135</v>
      </c>
      <c r="E180" s="220" t="s">
        <v>1</v>
      </c>
      <c r="F180" s="221" t="s">
        <v>268</v>
      </c>
      <c r="G180" s="218"/>
      <c r="H180" s="222">
        <v>1.6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135</v>
      </c>
      <c r="AU180" s="228" t="s">
        <v>81</v>
      </c>
      <c r="AV180" s="11" t="s">
        <v>81</v>
      </c>
      <c r="AW180" s="11" t="s">
        <v>33</v>
      </c>
      <c r="AX180" s="11" t="s">
        <v>71</v>
      </c>
      <c r="AY180" s="228" t="s">
        <v>126</v>
      </c>
    </row>
    <row r="181" spans="2:51" s="12" customFormat="1" ht="12">
      <c r="B181" s="229"/>
      <c r="C181" s="230"/>
      <c r="D181" s="219" t="s">
        <v>135</v>
      </c>
      <c r="E181" s="231" t="s">
        <v>1</v>
      </c>
      <c r="F181" s="232" t="s">
        <v>137</v>
      </c>
      <c r="G181" s="230"/>
      <c r="H181" s="233">
        <v>4.800000000000001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135</v>
      </c>
      <c r="AU181" s="239" t="s">
        <v>81</v>
      </c>
      <c r="AV181" s="12" t="s">
        <v>138</v>
      </c>
      <c r="AW181" s="12" t="s">
        <v>33</v>
      </c>
      <c r="AX181" s="12" t="s">
        <v>71</v>
      </c>
      <c r="AY181" s="239" t="s">
        <v>126</v>
      </c>
    </row>
    <row r="182" spans="2:51" s="11" customFormat="1" ht="12">
      <c r="B182" s="217"/>
      <c r="C182" s="218"/>
      <c r="D182" s="219" t="s">
        <v>135</v>
      </c>
      <c r="E182" s="220" t="s">
        <v>1</v>
      </c>
      <c r="F182" s="221" t="s">
        <v>269</v>
      </c>
      <c r="G182" s="218"/>
      <c r="H182" s="222">
        <v>1.2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135</v>
      </c>
      <c r="AU182" s="228" t="s">
        <v>81</v>
      </c>
      <c r="AV182" s="11" t="s">
        <v>81</v>
      </c>
      <c r="AW182" s="11" t="s">
        <v>33</v>
      </c>
      <c r="AX182" s="11" t="s">
        <v>71</v>
      </c>
      <c r="AY182" s="228" t="s">
        <v>126</v>
      </c>
    </row>
    <row r="183" spans="2:51" s="11" customFormat="1" ht="12">
      <c r="B183" s="217"/>
      <c r="C183" s="218"/>
      <c r="D183" s="219" t="s">
        <v>135</v>
      </c>
      <c r="E183" s="220" t="s">
        <v>1</v>
      </c>
      <c r="F183" s="221" t="s">
        <v>270</v>
      </c>
      <c r="G183" s="218"/>
      <c r="H183" s="222">
        <v>0.8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135</v>
      </c>
      <c r="AU183" s="228" t="s">
        <v>81</v>
      </c>
      <c r="AV183" s="11" t="s">
        <v>81</v>
      </c>
      <c r="AW183" s="11" t="s">
        <v>33</v>
      </c>
      <c r="AX183" s="11" t="s">
        <v>71</v>
      </c>
      <c r="AY183" s="228" t="s">
        <v>126</v>
      </c>
    </row>
    <row r="184" spans="2:51" s="12" customFormat="1" ht="12">
      <c r="B184" s="229"/>
      <c r="C184" s="230"/>
      <c r="D184" s="219" t="s">
        <v>135</v>
      </c>
      <c r="E184" s="231" t="s">
        <v>1</v>
      </c>
      <c r="F184" s="232" t="s">
        <v>137</v>
      </c>
      <c r="G184" s="230"/>
      <c r="H184" s="233">
        <v>2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135</v>
      </c>
      <c r="AU184" s="239" t="s">
        <v>81</v>
      </c>
      <c r="AV184" s="12" t="s">
        <v>138</v>
      </c>
      <c r="AW184" s="12" t="s">
        <v>33</v>
      </c>
      <c r="AX184" s="12" t="s">
        <v>71</v>
      </c>
      <c r="AY184" s="239" t="s">
        <v>126</v>
      </c>
    </row>
    <row r="185" spans="2:51" s="13" customFormat="1" ht="12">
      <c r="B185" s="240"/>
      <c r="C185" s="241"/>
      <c r="D185" s="219" t="s">
        <v>135</v>
      </c>
      <c r="E185" s="242" t="s">
        <v>1</v>
      </c>
      <c r="F185" s="243" t="s">
        <v>141</v>
      </c>
      <c r="G185" s="241"/>
      <c r="H185" s="244">
        <v>6.800000000000001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135</v>
      </c>
      <c r="AU185" s="250" t="s">
        <v>81</v>
      </c>
      <c r="AV185" s="13" t="s">
        <v>133</v>
      </c>
      <c r="AW185" s="13" t="s">
        <v>33</v>
      </c>
      <c r="AX185" s="13" t="s">
        <v>79</v>
      </c>
      <c r="AY185" s="250" t="s">
        <v>126</v>
      </c>
    </row>
    <row r="186" spans="2:65" s="1" customFormat="1" ht="16.5" customHeight="1">
      <c r="B186" s="37"/>
      <c r="C186" s="205" t="s">
        <v>271</v>
      </c>
      <c r="D186" s="205" t="s">
        <v>128</v>
      </c>
      <c r="E186" s="206" t="s">
        <v>272</v>
      </c>
      <c r="F186" s="207" t="s">
        <v>273</v>
      </c>
      <c r="G186" s="208" t="s">
        <v>167</v>
      </c>
      <c r="H186" s="209">
        <v>54.16</v>
      </c>
      <c r="I186" s="210"/>
      <c r="J186" s="211">
        <f>ROUND(I186*H186,2)</f>
        <v>0</v>
      </c>
      <c r="K186" s="207" t="s">
        <v>132</v>
      </c>
      <c r="L186" s="42"/>
      <c r="M186" s="212" t="s">
        <v>1</v>
      </c>
      <c r="N186" s="213" t="s">
        <v>42</v>
      </c>
      <c r="O186" s="78"/>
      <c r="P186" s="214">
        <f>O186*H186</f>
        <v>0</v>
      </c>
      <c r="Q186" s="214">
        <v>0</v>
      </c>
      <c r="R186" s="214">
        <f>Q186*H186</f>
        <v>0</v>
      </c>
      <c r="S186" s="214">
        <v>0.046</v>
      </c>
      <c r="T186" s="215">
        <f>S186*H186</f>
        <v>2.49136</v>
      </c>
      <c r="AR186" s="16" t="s">
        <v>133</v>
      </c>
      <c r="AT186" s="16" t="s">
        <v>128</v>
      </c>
      <c r="AU186" s="16" t="s">
        <v>81</v>
      </c>
      <c r="AY186" s="16" t="s">
        <v>126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79</v>
      </c>
      <c r="BK186" s="216">
        <f>ROUND(I186*H186,2)</f>
        <v>0</v>
      </c>
      <c r="BL186" s="16" t="s">
        <v>133</v>
      </c>
      <c r="BM186" s="16" t="s">
        <v>274</v>
      </c>
    </row>
    <row r="187" spans="2:51" s="11" customFormat="1" ht="12">
      <c r="B187" s="217"/>
      <c r="C187" s="218"/>
      <c r="D187" s="219" t="s">
        <v>135</v>
      </c>
      <c r="E187" s="220" t="s">
        <v>1</v>
      </c>
      <c r="F187" s="221" t="s">
        <v>275</v>
      </c>
      <c r="G187" s="218"/>
      <c r="H187" s="222">
        <v>12.88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135</v>
      </c>
      <c r="AU187" s="228" t="s">
        <v>81</v>
      </c>
      <c r="AV187" s="11" t="s">
        <v>81</v>
      </c>
      <c r="AW187" s="11" t="s">
        <v>33</v>
      </c>
      <c r="AX187" s="11" t="s">
        <v>71</v>
      </c>
      <c r="AY187" s="228" t="s">
        <v>126</v>
      </c>
    </row>
    <row r="188" spans="2:51" s="11" customFormat="1" ht="12">
      <c r="B188" s="217"/>
      <c r="C188" s="218"/>
      <c r="D188" s="219" t="s">
        <v>135</v>
      </c>
      <c r="E188" s="220" t="s">
        <v>1</v>
      </c>
      <c r="F188" s="221" t="s">
        <v>276</v>
      </c>
      <c r="G188" s="218"/>
      <c r="H188" s="222">
        <v>10.08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135</v>
      </c>
      <c r="AU188" s="228" t="s">
        <v>81</v>
      </c>
      <c r="AV188" s="11" t="s">
        <v>81</v>
      </c>
      <c r="AW188" s="11" t="s">
        <v>33</v>
      </c>
      <c r="AX188" s="11" t="s">
        <v>71</v>
      </c>
      <c r="AY188" s="228" t="s">
        <v>126</v>
      </c>
    </row>
    <row r="189" spans="2:51" s="12" customFormat="1" ht="12">
      <c r="B189" s="229"/>
      <c r="C189" s="230"/>
      <c r="D189" s="219" t="s">
        <v>135</v>
      </c>
      <c r="E189" s="231" t="s">
        <v>1</v>
      </c>
      <c r="F189" s="232" t="s">
        <v>137</v>
      </c>
      <c r="G189" s="230"/>
      <c r="H189" s="233">
        <v>22.96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135</v>
      </c>
      <c r="AU189" s="239" t="s">
        <v>81</v>
      </c>
      <c r="AV189" s="12" t="s">
        <v>138</v>
      </c>
      <c r="AW189" s="12" t="s">
        <v>33</v>
      </c>
      <c r="AX189" s="12" t="s">
        <v>71</v>
      </c>
      <c r="AY189" s="239" t="s">
        <v>126</v>
      </c>
    </row>
    <row r="190" spans="2:51" s="11" customFormat="1" ht="12">
      <c r="B190" s="217"/>
      <c r="C190" s="218"/>
      <c r="D190" s="219" t="s">
        <v>135</v>
      </c>
      <c r="E190" s="220" t="s">
        <v>1</v>
      </c>
      <c r="F190" s="221" t="s">
        <v>277</v>
      </c>
      <c r="G190" s="218"/>
      <c r="H190" s="222">
        <v>24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135</v>
      </c>
      <c r="AU190" s="228" t="s">
        <v>81</v>
      </c>
      <c r="AV190" s="11" t="s">
        <v>81</v>
      </c>
      <c r="AW190" s="11" t="s">
        <v>33</v>
      </c>
      <c r="AX190" s="11" t="s">
        <v>71</v>
      </c>
      <c r="AY190" s="228" t="s">
        <v>126</v>
      </c>
    </row>
    <row r="191" spans="2:51" s="11" customFormat="1" ht="12">
      <c r="B191" s="217"/>
      <c r="C191" s="218"/>
      <c r="D191" s="219" t="s">
        <v>135</v>
      </c>
      <c r="E191" s="220" t="s">
        <v>1</v>
      </c>
      <c r="F191" s="221" t="s">
        <v>278</v>
      </c>
      <c r="G191" s="218"/>
      <c r="H191" s="222">
        <v>7.2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135</v>
      </c>
      <c r="AU191" s="228" t="s">
        <v>81</v>
      </c>
      <c r="AV191" s="11" t="s">
        <v>81</v>
      </c>
      <c r="AW191" s="11" t="s">
        <v>33</v>
      </c>
      <c r="AX191" s="11" t="s">
        <v>71</v>
      </c>
      <c r="AY191" s="228" t="s">
        <v>126</v>
      </c>
    </row>
    <row r="192" spans="2:51" s="12" customFormat="1" ht="12">
      <c r="B192" s="229"/>
      <c r="C192" s="230"/>
      <c r="D192" s="219" t="s">
        <v>135</v>
      </c>
      <c r="E192" s="231" t="s">
        <v>1</v>
      </c>
      <c r="F192" s="232" t="s">
        <v>137</v>
      </c>
      <c r="G192" s="230"/>
      <c r="H192" s="233">
        <v>31.2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135</v>
      </c>
      <c r="AU192" s="239" t="s">
        <v>81</v>
      </c>
      <c r="AV192" s="12" t="s">
        <v>138</v>
      </c>
      <c r="AW192" s="12" t="s">
        <v>33</v>
      </c>
      <c r="AX192" s="12" t="s">
        <v>71</v>
      </c>
      <c r="AY192" s="239" t="s">
        <v>126</v>
      </c>
    </row>
    <row r="193" spans="2:51" s="13" customFormat="1" ht="12">
      <c r="B193" s="240"/>
      <c r="C193" s="241"/>
      <c r="D193" s="219" t="s">
        <v>135</v>
      </c>
      <c r="E193" s="242" t="s">
        <v>1</v>
      </c>
      <c r="F193" s="243" t="s">
        <v>141</v>
      </c>
      <c r="G193" s="241"/>
      <c r="H193" s="244">
        <v>54.160000000000004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135</v>
      </c>
      <c r="AU193" s="250" t="s">
        <v>81</v>
      </c>
      <c r="AV193" s="13" t="s">
        <v>133</v>
      </c>
      <c r="AW193" s="13" t="s">
        <v>33</v>
      </c>
      <c r="AX193" s="13" t="s">
        <v>79</v>
      </c>
      <c r="AY193" s="250" t="s">
        <v>126</v>
      </c>
    </row>
    <row r="194" spans="2:63" s="10" customFormat="1" ht="22.8" customHeight="1">
      <c r="B194" s="189"/>
      <c r="C194" s="190"/>
      <c r="D194" s="191" t="s">
        <v>70</v>
      </c>
      <c r="E194" s="203" t="s">
        <v>279</v>
      </c>
      <c r="F194" s="203" t="s">
        <v>280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SUM(P195:P201)</f>
        <v>0</v>
      </c>
      <c r="Q194" s="197"/>
      <c r="R194" s="198">
        <f>SUM(R195:R201)</f>
        <v>0</v>
      </c>
      <c r="S194" s="197"/>
      <c r="T194" s="199">
        <f>SUM(T195:T201)</f>
        <v>0</v>
      </c>
      <c r="AR194" s="200" t="s">
        <v>79</v>
      </c>
      <c r="AT194" s="201" t="s">
        <v>70</v>
      </c>
      <c r="AU194" s="201" t="s">
        <v>79</v>
      </c>
      <c r="AY194" s="200" t="s">
        <v>126</v>
      </c>
      <c r="BK194" s="202">
        <f>SUM(BK195:BK201)</f>
        <v>0</v>
      </c>
    </row>
    <row r="195" spans="2:65" s="1" customFormat="1" ht="16.5" customHeight="1">
      <c r="B195" s="37"/>
      <c r="C195" s="205" t="s">
        <v>281</v>
      </c>
      <c r="D195" s="205" t="s">
        <v>128</v>
      </c>
      <c r="E195" s="206" t="s">
        <v>282</v>
      </c>
      <c r="F195" s="207" t="s">
        <v>283</v>
      </c>
      <c r="G195" s="208" t="s">
        <v>214</v>
      </c>
      <c r="H195" s="209">
        <v>37.929</v>
      </c>
      <c r="I195" s="210"/>
      <c r="J195" s="211">
        <f>ROUND(I195*H195,2)</f>
        <v>0</v>
      </c>
      <c r="K195" s="207" t="s">
        <v>132</v>
      </c>
      <c r="L195" s="42"/>
      <c r="M195" s="212" t="s">
        <v>1</v>
      </c>
      <c r="N195" s="213" t="s">
        <v>42</v>
      </c>
      <c r="O195" s="7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AR195" s="16" t="s">
        <v>133</v>
      </c>
      <c r="AT195" s="16" t="s">
        <v>128</v>
      </c>
      <c r="AU195" s="16" t="s">
        <v>81</v>
      </c>
      <c r="AY195" s="16" t="s">
        <v>126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6" t="s">
        <v>79</v>
      </c>
      <c r="BK195" s="216">
        <f>ROUND(I195*H195,2)</f>
        <v>0</v>
      </c>
      <c r="BL195" s="16" t="s">
        <v>133</v>
      </c>
      <c r="BM195" s="16" t="s">
        <v>284</v>
      </c>
    </row>
    <row r="196" spans="2:65" s="1" customFormat="1" ht="16.5" customHeight="1">
      <c r="B196" s="37"/>
      <c r="C196" s="205" t="s">
        <v>285</v>
      </c>
      <c r="D196" s="205" t="s">
        <v>128</v>
      </c>
      <c r="E196" s="206" t="s">
        <v>286</v>
      </c>
      <c r="F196" s="207" t="s">
        <v>287</v>
      </c>
      <c r="G196" s="208" t="s">
        <v>214</v>
      </c>
      <c r="H196" s="209">
        <v>37.929</v>
      </c>
      <c r="I196" s="210"/>
      <c r="J196" s="211">
        <f>ROUND(I196*H196,2)</f>
        <v>0</v>
      </c>
      <c r="K196" s="207" t="s">
        <v>132</v>
      </c>
      <c r="L196" s="42"/>
      <c r="M196" s="212" t="s">
        <v>1</v>
      </c>
      <c r="N196" s="213" t="s">
        <v>42</v>
      </c>
      <c r="O196" s="78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AR196" s="16" t="s">
        <v>133</v>
      </c>
      <c r="AT196" s="16" t="s">
        <v>128</v>
      </c>
      <c r="AU196" s="16" t="s">
        <v>81</v>
      </c>
      <c r="AY196" s="16" t="s">
        <v>126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6" t="s">
        <v>79</v>
      </c>
      <c r="BK196" s="216">
        <f>ROUND(I196*H196,2)</f>
        <v>0</v>
      </c>
      <c r="BL196" s="16" t="s">
        <v>133</v>
      </c>
      <c r="BM196" s="16" t="s">
        <v>288</v>
      </c>
    </row>
    <row r="197" spans="2:65" s="1" customFormat="1" ht="16.5" customHeight="1">
      <c r="B197" s="37"/>
      <c r="C197" s="205" t="s">
        <v>289</v>
      </c>
      <c r="D197" s="205" t="s">
        <v>128</v>
      </c>
      <c r="E197" s="206" t="s">
        <v>290</v>
      </c>
      <c r="F197" s="207" t="s">
        <v>291</v>
      </c>
      <c r="G197" s="208" t="s">
        <v>214</v>
      </c>
      <c r="H197" s="209">
        <v>2275.74</v>
      </c>
      <c r="I197" s="210"/>
      <c r="J197" s="211">
        <f>ROUND(I197*H197,2)</f>
        <v>0</v>
      </c>
      <c r="K197" s="207" t="s">
        <v>132</v>
      </c>
      <c r="L197" s="42"/>
      <c r="M197" s="212" t="s">
        <v>1</v>
      </c>
      <c r="N197" s="213" t="s">
        <v>42</v>
      </c>
      <c r="O197" s="7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AR197" s="16" t="s">
        <v>133</v>
      </c>
      <c r="AT197" s="16" t="s">
        <v>128</v>
      </c>
      <c r="AU197" s="16" t="s">
        <v>81</v>
      </c>
      <c r="AY197" s="16" t="s">
        <v>126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6" t="s">
        <v>79</v>
      </c>
      <c r="BK197" s="216">
        <f>ROUND(I197*H197,2)</f>
        <v>0</v>
      </c>
      <c r="BL197" s="16" t="s">
        <v>133</v>
      </c>
      <c r="BM197" s="16" t="s">
        <v>292</v>
      </c>
    </row>
    <row r="198" spans="2:51" s="11" customFormat="1" ht="12">
      <c r="B198" s="217"/>
      <c r="C198" s="218"/>
      <c r="D198" s="219" t="s">
        <v>135</v>
      </c>
      <c r="E198" s="220" t="s">
        <v>1</v>
      </c>
      <c r="F198" s="221" t="s">
        <v>293</v>
      </c>
      <c r="G198" s="218"/>
      <c r="H198" s="222">
        <v>2275.74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135</v>
      </c>
      <c r="AU198" s="228" t="s">
        <v>81</v>
      </c>
      <c r="AV198" s="11" t="s">
        <v>81</v>
      </c>
      <c r="AW198" s="11" t="s">
        <v>33</v>
      </c>
      <c r="AX198" s="11" t="s">
        <v>79</v>
      </c>
      <c r="AY198" s="228" t="s">
        <v>126</v>
      </c>
    </row>
    <row r="199" spans="2:65" s="1" customFormat="1" ht="16.5" customHeight="1">
      <c r="B199" s="37"/>
      <c r="C199" s="205" t="s">
        <v>294</v>
      </c>
      <c r="D199" s="205" t="s">
        <v>128</v>
      </c>
      <c r="E199" s="206" t="s">
        <v>295</v>
      </c>
      <c r="F199" s="207" t="s">
        <v>296</v>
      </c>
      <c r="G199" s="208" t="s">
        <v>214</v>
      </c>
      <c r="H199" s="209">
        <v>37.929</v>
      </c>
      <c r="I199" s="210"/>
      <c r="J199" s="211">
        <f>ROUND(I199*H199,2)</f>
        <v>0</v>
      </c>
      <c r="K199" s="207" t="s">
        <v>1</v>
      </c>
      <c r="L199" s="42"/>
      <c r="M199" s="212" t="s">
        <v>1</v>
      </c>
      <c r="N199" s="213" t="s">
        <v>42</v>
      </c>
      <c r="O199" s="78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AR199" s="16" t="s">
        <v>133</v>
      </c>
      <c r="AT199" s="16" t="s">
        <v>128</v>
      </c>
      <c r="AU199" s="16" t="s">
        <v>81</v>
      </c>
      <c r="AY199" s="16" t="s">
        <v>126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6" t="s">
        <v>79</v>
      </c>
      <c r="BK199" s="216">
        <f>ROUND(I199*H199,2)</f>
        <v>0</v>
      </c>
      <c r="BL199" s="16" t="s">
        <v>133</v>
      </c>
      <c r="BM199" s="16" t="s">
        <v>297</v>
      </c>
    </row>
    <row r="200" spans="2:65" s="1" customFormat="1" ht="16.5" customHeight="1">
      <c r="B200" s="37"/>
      <c r="C200" s="205" t="s">
        <v>298</v>
      </c>
      <c r="D200" s="205" t="s">
        <v>128</v>
      </c>
      <c r="E200" s="206" t="s">
        <v>299</v>
      </c>
      <c r="F200" s="207" t="s">
        <v>300</v>
      </c>
      <c r="G200" s="208" t="s">
        <v>214</v>
      </c>
      <c r="H200" s="209">
        <v>38.162</v>
      </c>
      <c r="I200" s="210"/>
      <c r="J200" s="211">
        <f>ROUND(I200*H200,2)</f>
        <v>0</v>
      </c>
      <c r="K200" s="207" t="s">
        <v>132</v>
      </c>
      <c r="L200" s="42"/>
      <c r="M200" s="212" t="s">
        <v>1</v>
      </c>
      <c r="N200" s="213" t="s">
        <v>42</v>
      </c>
      <c r="O200" s="78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AR200" s="16" t="s">
        <v>133</v>
      </c>
      <c r="AT200" s="16" t="s">
        <v>128</v>
      </c>
      <c r="AU200" s="16" t="s">
        <v>81</v>
      </c>
      <c r="AY200" s="16" t="s">
        <v>126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6" t="s">
        <v>79</v>
      </c>
      <c r="BK200" s="216">
        <f>ROUND(I200*H200,2)</f>
        <v>0</v>
      </c>
      <c r="BL200" s="16" t="s">
        <v>133</v>
      </c>
      <c r="BM200" s="16" t="s">
        <v>301</v>
      </c>
    </row>
    <row r="201" spans="2:51" s="11" customFormat="1" ht="12">
      <c r="B201" s="217"/>
      <c r="C201" s="218"/>
      <c r="D201" s="219" t="s">
        <v>135</v>
      </c>
      <c r="E201" s="220" t="s">
        <v>1</v>
      </c>
      <c r="F201" s="221" t="s">
        <v>302</v>
      </c>
      <c r="G201" s="218"/>
      <c r="H201" s="222">
        <v>38.162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135</v>
      </c>
      <c r="AU201" s="228" t="s">
        <v>81</v>
      </c>
      <c r="AV201" s="11" t="s">
        <v>81</v>
      </c>
      <c r="AW201" s="11" t="s">
        <v>33</v>
      </c>
      <c r="AX201" s="11" t="s">
        <v>79</v>
      </c>
      <c r="AY201" s="228" t="s">
        <v>126</v>
      </c>
    </row>
    <row r="202" spans="2:63" s="10" customFormat="1" ht="22.8" customHeight="1">
      <c r="B202" s="189"/>
      <c r="C202" s="190"/>
      <c r="D202" s="191" t="s">
        <v>70</v>
      </c>
      <c r="E202" s="203" t="s">
        <v>303</v>
      </c>
      <c r="F202" s="203" t="s">
        <v>304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P203</f>
        <v>0</v>
      </c>
      <c r="Q202" s="197"/>
      <c r="R202" s="198">
        <f>R203</f>
        <v>0</v>
      </c>
      <c r="S202" s="197"/>
      <c r="T202" s="199">
        <f>T203</f>
        <v>0</v>
      </c>
      <c r="AR202" s="200" t="s">
        <v>79</v>
      </c>
      <c r="AT202" s="201" t="s">
        <v>70</v>
      </c>
      <c r="AU202" s="201" t="s">
        <v>79</v>
      </c>
      <c r="AY202" s="200" t="s">
        <v>126</v>
      </c>
      <c r="BK202" s="202">
        <f>BK203</f>
        <v>0</v>
      </c>
    </row>
    <row r="203" spans="2:65" s="1" customFormat="1" ht="16.5" customHeight="1">
      <c r="B203" s="37"/>
      <c r="C203" s="205" t="s">
        <v>85</v>
      </c>
      <c r="D203" s="205" t="s">
        <v>128</v>
      </c>
      <c r="E203" s="206" t="s">
        <v>305</v>
      </c>
      <c r="F203" s="207" t="s">
        <v>306</v>
      </c>
      <c r="G203" s="208" t="s">
        <v>214</v>
      </c>
      <c r="H203" s="209">
        <v>18.014</v>
      </c>
      <c r="I203" s="210"/>
      <c r="J203" s="211">
        <f>ROUND(I203*H203,2)</f>
        <v>0</v>
      </c>
      <c r="K203" s="207" t="s">
        <v>132</v>
      </c>
      <c r="L203" s="42"/>
      <c r="M203" s="212" t="s">
        <v>1</v>
      </c>
      <c r="N203" s="213" t="s">
        <v>42</v>
      </c>
      <c r="O203" s="78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AR203" s="16" t="s">
        <v>133</v>
      </c>
      <c r="AT203" s="16" t="s">
        <v>128</v>
      </c>
      <c r="AU203" s="16" t="s">
        <v>81</v>
      </c>
      <c r="AY203" s="16" t="s">
        <v>126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6" t="s">
        <v>79</v>
      </c>
      <c r="BK203" s="216">
        <f>ROUND(I203*H203,2)</f>
        <v>0</v>
      </c>
      <c r="BL203" s="16" t="s">
        <v>133</v>
      </c>
      <c r="BM203" s="16" t="s">
        <v>307</v>
      </c>
    </row>
    <row r="204" spans="2:63" s="10" customFormat="1" ht="25.9" customHeight="1">
      <c r="B204" s="189"/>
      <c r="C204" s="190"/>
      <c r="D204" s="191" t="s">
        <v>70</v>
      </c>
      <c r="E204" s="192" t="s">
        <v>308</v>
      </c>
      <c r="F204" s="192" t="s">
        <v>309</v>
      </c>
      <c r="G204" s="190"/>
      <c r="H204" s="190"/>
      <c r="I204" s="193"/>
      <c r="J204" s="194">
        <f>BK204</f>
        <v>0</v>
      </c>
      <c r="K204" s="190"/>
      <c r="L204" s="195"/>
      <c r="M204" s="196"/>
      <c r="N204" s="197"/>
      <c r="O204" s="197"/>
      <c r="P204" s="198">
        <f>P205+P219+P224+P251</f>
        <v>0</v>
      </c>
      <c r="Q204" s="197"/>
      <c r="R204" s="198">
        <f>R205+R219+R224+R251</f>
        <v>12.642148222500001</v>
      </c>
      <c r="S204" s="197"/>
      <c r="T204" s="199">
        <f>T205+T219+T224+T251</f>
        <v>0.47571925000000004</v>
      </c>
      <c r="AR204" s="200" t="s">
        <v>81</v>
      </c>
      <c r="AT204" s="201" t="s">
        <v>70</v>
      </c>
      <c r="AU204" s="201" t="s">
        <v>71</v>
      </c>
      <c r="AY204" s="200" t="s">
        <v>126</v>
      </c>
      <c r="BK204" s="202">
        <f>BK205+BK219+BK224+BK251</f>
        <v>0</v>
      </c>
    </row>
    <row r="205" spans="2:63" s="10" customFormat="1" ht="22.8" customHeight="1">
      <c r="B205" s="189"/>
      <c r="C205" s="190"/>
      <c r="D205" s="191" t="s">
        <v>70</v>
      </c>
      <c r="E205" s="203" t="s">
        <v>310</v>
      </c>
      <c r="F205" s="203" t="s">
        <v>311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SUM(P206:P218)</f>
        <v>0</v>
      </c>
      <c r="Q205" s="197"/>
      <c r="R205" s="198">
        <f>SUM(R206:R218)</f>
        <v>2.7518179225000003</v>
      </c>
      <c r="S205" s="197"/>
      <c r="T205" s="199">
        <f>SUM(T206:T218)</f>
        <v>0</v>
      </c>
      <c r="AR205" s="200" t="s">
        <v>81</v>
      </c>
      <c r="AT205" s="201" t="s">
        <v>70</v>
      </c>
      <c r="AU205" s="201" t="s">
        <v>79</v>
      </c>
      <c r="AY205" s="200" t="s">
        <v>126</v>
      </c>
      <c r="BK205" s="202">
        <f>SUM(BK206:BK218)</f>
        <v>0</v>
      </c>
    </row>
    <row r="206" spans="2:65" s="1" customFormat="1" ht="16.5" customHeight="1">
      <c r="B206" s="37"/>
      <c r="C206" s="205" t="s">
        <v>312</v>
      </c>
      <c r="D206" s="205" t="s">
        <v>128</v>
      </c>
      <c r="E206" s="206" t="s">
        <v>313</v>
      </c>
      <c r="F206" s="207" t="s">
        <v>314</v>
      </c>
      <c r="G206" s="208" t="s">
        <v>167</v>
      </c>
      <c r="H206" s="209">
        <v>22.25</v>
      </c>
      <c r="I206" s="210"/>
      <c r="J206" s="211">
        <f>ROUND(I206*H206,2)</f>
        <v>0</v>
      </c>
      <c r="K206" s="207" t="s">
        <v>1</v>
      </c>
      <c r="L206" s="42"/>
      <c r="M206" s="212" t="s">
        <v>1</v>
      </c>
      <c r="N206" s="213" t="s">
        <v>42</v>
      </c>
      <c r="O206" s="78"/>
      <c r="P206" s="214">
        <f>O206*H206</f>
        <v>0</v>
      </c>
      <c r="Q206" s="214">
        <v>0.12323721</v>
      </c>
      <c r="R206" s="214">
        <f>Q206*H206</f>
        <v>2.7420279225</v>
      </c>
      <c r="S206" s="214">
        <v>0</v>
      </c>
      <c r="T206" s="215">
        <f>S206*H206</f>
        <v>0</v>
      </c>
      <c r="AR206" s="16" t="s">
        <v>211</v>
      </c>
      <c r="AT206" s="16" t="s">
        <v>128</v>
      </c>
      <c r="AU206" s="16" t="s">
        <v>81</v>
      </c>
      <c r="AY206" s="16" t="s">
        <v>126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6" t="s">
        <v>79</v>
      </c>
      <c r="BK206" s="216">
        <f>ROUND(I206*H206,2)</f>
        <v>0</v>
      </c>
      <c r="BL206" s="16" t="s">
        <v>211</v>
      </c>
      <c r="BM206" s="16" t="s">
        <v>315</v>
      </c>
    </row>
    <row r="207" spans="2:51" s="11" customFormat="1" ht="12">
      <c r="B207" s="217"/>
      <c r="C207" s="218"/>
      <c r="D207" s="219" t="s">
        <v>135</v>
      </c>
      <c r="E207" s="220" t="s">
        <v>1</v>
      </c>
      <c r="F207" s="221" t="s">
        <v>201</v>
      </c>
      <c r="G207" s="218"/>
      <c r="H207" s="222">
        <v>13.05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135</v>
      </c>
      <c r="AU207" s="228" t="s">
        <v>81</v>
      </c>
      <c r="AV207" s="11" t="s">
        <v>81</v>
      </c>
      <c r="AW207" s="11" t="s">
        <v>33</v>
      </c>
      <c r="AX207" s="11" t="s">
        <v>71</v>
      </c>
      <c r="AY207" s="228" t="s">
        <v>126</v>
      </c>
    </row>
    <row r="208" spans="2:51" s="11" customFormat="1" ht="12">
      <c r="B208" s="217"/>
      <c r="C208" s="218"/>
      <c r="D208" s="219" t="s">
        <v>135</v>
      </c>
      <c r="E208" s="220" t="s">
        <v>1</v>
      </c>
      <c r="F208" s="221" t="s">
        <v>202</v>
      </c>
      <c r="G208" s="218"/>
      <c r="H208" s="222">
        <v>9.2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135</v>
      </c>
      <c r="AU208" s="228" t="s">
        <v>81</v>
      </c>
      <c r="AV208" s="11" t="s">
        <v>81</v>
      </c>
      <c r="AW208" s="11" t="s">
        <v>33</v>
      </c>
      <c r="AX208" s="11" t="s">
        <v>71</v>
      </c>
      <c r="AY208" s="228" t="s">
        <v>126</v>
      </c>
    </row>
    <row r="209" spans="2:51" s="13" customFormat="1" ht="12">
      <c r="B209" s="240"/>
      <c r="C209" s="241"/>
      <c r="D209" s="219" t="s">
        <v>135</v>
      </c>
      <c r="E209" s="242" t="s">
        <v>1</v>
      </c>
      <c r="F209" s="243" t="s">
        <v>141</v>
      </c>
      <c r="G209" s="241"/>
      <c r="H209" s="244">
        <v>22.25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135</v>
      </c>
      <c r="AU209" s="250" t="s">
        <v>81</v>
      </c>
      <c r="AV209" s="13" t="s">
        <v>133</v>
      </c>
      <c r="AW209" s="13" t="s">
        <v>33</v>
      </c>
      <c r="AX209" s="13" t="s">
        <v>79</v>
      </c>
      <c r="AY209" s="250" t="s">
        <v>126</v>
      </c>
    </row>
    <row r="210" spans="2:65" s="1" customFormat="1" ht="16.5" customHeight="1">
      <c r="B210" s="37"/>
      <c r="C210" s="205" t="s">
        <v>316</v>
      </c>
      <c r="D210" s="205" t="s">
        <v>128</v>
      </c>
      <c r="E210" s="206" t="s">
        <v>317</v>
      </c>
      <c r="F210" s="207" t="s">
        <v>318</v>
      </c>
      <c r="G210" s="208" t="s">
        <v>167</v>
      </c>
      <c r="H210" s="209">
        <v>22.25</v>
      </c>
      <c r="I210" s="210"/>
      <c r="J210" s="211">
        <f>ROUND(I210*H210,2)</f>
        <v>0</v>
      </c>
      <c r="K210" s="207" t="s">
        <v>1</v>
      </c>
      <c r="L210" s="42"/>
      <c r="M210" s="212" t="s">
        <v>1</v>
      </c>
      <c r="N210" s="213" t="s">
        <v>42</v>
      </c>
      <c r="O210" s="78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AR210" s="16" t="s">
        <v>211</v>
      </c>
      <c r="AT210" s="16" t="s">
        <v>128</v>
      </c>
      <c r="AU210" s="16" t="s">
        <v>81</v>
      </c>
      <c r="AY210" s="16" t="s">
        <v>126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79</v>
      </c>
      <c r="BK210" s="216">
        <f>ROUND(I210*H210,2)</f>
        <v>0</v>
      </c>
      <c r="BL210" s="16" t="s">
        <v>211</v>
      </c>
      <c r="BM210" s="16" t="s">
        <v>319</v>
      </c>
    </row>
    <row r="211" spans="2:65" s="1" customFormat="1" ht="16.5" customHeight="1">
      <c r="B211" s="37"/>
      <c r="C211" s="251" t="s">
        <v>320</v>
      </c>
      <c r="D211" s="251" t="s">
        <v>172</v>
      </c>
      <c r="E211" s="252" t="s">
        <v>321</v>
      </c>
      <c r="F211" s="253" t="s">
        <v>322</v>
      </c>
      <c r="G211" s="254" t="s">
        <v>167</v>
      </c>
      <c r="H211" s="255">
        <v>24.475</v>
      </c>
      <c r="I211" s="256"/>
      <c r="J211" s="257">
        <f>ROUND(I211*H211,2)</f>
        <v>0</v>
      </c>
      <c r="K211" s="253" t="s">
        <v>1</v>
      </c>
      <c r="L211" s="258"/>
      <c r="M211" s="259" t="s">
        <v>1</v>
      </c>
      <c r="N211" s="260" t="s">
        <v>42</v>
      </c>
      <c r="O211" s="78"/>
      <c r="P211" s="214">
        <f>O211*H211</f>
        <v>0</v>
      </c>
      <c r="Q211" s="214">
        <v>0.0004</v>
      </c>
      <c r="R211" s="214">
        <f>Q211*H211</f>
        <v>0.009790000000000002</v>
      </c>
      <c r="S211" s="214">
        <v>0</v>
      </c>
      <c r="T211" s="215">
        <f>S211*H211</f>
        <v>0</v>
      </c>
      <c r="AR211" s="16" t="s">
        <v>316</v>
      </c>
      <c r="AT211" s="16" t="s">
        <v>172</v>
      </c>
      <c r="AU211" s="16" t="s">
        <v>81</v>
      </c>
      <c r="AY211" s="16" t="s">
        <v>126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6" t="s">
        <v>79</v>
      </c>
      <c r="BK211" s="216">
        <f>ROUND(I211*H211,2)</f>
        <v>0</v>
      </c>
      <c r="BL211" s="16" t="s">
        <v>211</v>
      </c>
      <c r="BM211" s="16" t="s">
        <v>323</v>
      </c>
    </row>
    <row r="212" spans="2:51" s="11" customFormat="1" ht="12">
      <c r="B212" s="217"/>
      <c r="C212" s="218"/>
      <c r="D212" s="219" t="s">
        <v>135</v>
      </c>
      <c r="E212" s="220" t="s">
        <v>1</v>
      </c>
      <c r="F212" s="221" t="s">
        <v>324</v>
      </c>
      <c r="G212" s="218"/>
      <c r="H212" s="222">
        <v>22.25</v>
      </c>
      <c r="I212" s="223"/>
      <c r="J212" s="218"/>
      <c r="K212" s="218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135</v>
      </c>
      <c r="AU212" s="228" t="s">
        <v>81</v>
      </c>
      <c r="AV212" s="11" t="s">
        <v>81</v>
      </c>
      <c r="AW212" s="11" t="s">
        <v>33</v>
      </c>
      <c r="AX212" s="11" t="s">
        <v>79</v>
      </c>
      <c r="AY212" s="228" t="s">
        <v>126</v>
      </c>
    </row>
    <row r="213" spans="2:51" s="11" customFormat="1" ht="12">
      <c r="B213" s="217"/>
      <c r="C213" s="218"/>
      <c r="D213" s="219" t="s">
        <v>135</v>
      </c>
      <c r="E213" s="218"/>
      <c r="F213" s="221" t="s">
        <v>325</v>
      </c>
      <c r="G213" s="218"/>
      <c r="H213" s="222">
        <v>24.475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135</v>
      </c>
      <c r="AU213" s="228" t="s">
        <v>81</v>
      </c>
      <c r="AV213" s="11" t="s">
        <v>81</v>
      </c>
      <c r="AW213" s="11" t="s">
        <v>4</v>
      </c>
      <c r="AX213" s="11" t="s">
        <v>79</v>
      </c>
      <c r="AY213" s="228" t="s">
        <v>126</v>
      </c>
    </row>
    <row r="214" spans="2:65" s="1" customFormat="1" ht="16.5" customHeight="1">
      <c r="B214" s="37"/>
      <c r="C214" s="205" t="s">
        <v>326</v>
      </c>
      <c r="D214" s="205" t="s">
        <v>128</v>
      </c>
      <c r="E214" s="206" t="s">
        <v>327</v>
      </c>
      <c r="F214" s="207" t="s">
        <v>328</v>
      </c>
      <c r="G214" s="208" t="s">
        <v>167</v>
      </c>
      <c r="H214" s="209">
        <v>30.5</v>
      </c>
      <c r="I214" s="210"/>
      <c r="J214" s="211">
        <f>ROUND(I214*H214,2)</f>
        <v>0</v>
      </c>
      <c r="K214" s="207" t="s">
        <v>1</v>
      </c>
      <c r="L214" s="42"/>
      <c r="M214" s="212" t="s">
        <v>1</v>
      </c>
      <c r="N214" s="213" t="s">
        <v>42</v>
      </c>
      <c r="O214" s="78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AR214" s="16" t="s">
        <v>211</v>
      </c>
      <c r="AT214" s="16" t="s">
        <v>128</v>
      </c>
      <c r="AU214" s="16" t="s">
        <v>81</v>
      </c>
      <c r="AY214" s="16" t="s">
        <v>126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6" t="s">
        <v>79</v>
      </c>
      <c r="BK214" s="216">
        <f>ROUND(I214*H214,2)</f>
        <v>0</v>
      </c>
      <c r="BL214" s="16" t="s">
        <v>211</v>
      </c>
      <c r="BM214" s="16" t="s">
        <v>329</v>
      </c>
    </row>
    <row r="215" spans="2:51" s="11" customFormat="1" ht="12">
      <c r="B215" s="217"/>
      <c r="C215" s="218"/>
      <c r="D215" s="219" t="s">
        <v>135</v>
      </c>
      <c r="E215" s="220" t="s">
        <v>1</v>
      </c>
      <c r="F215" s="221" t="s">
        <v>250</v>
      </c>
      <c r="G215" s="218"/>
      <c r="H215" s="222">
        <v>26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135</v>
      </c>
      <c r="AU215" s="228" t="s">
        <v>81</v>
      </c>
      <c r="AV215" s="11" t="s">
        <v>81</v>
      </c>
      <c r="AW215" s="11" t="s">
        <v>33</v>
      </c>
      <c r="AX215" s="11" t="s">
        <v>71</v>
      </c>
      <c r="AY215" s="228" t="s">
        <v>126</v>
      </c>
    </row>
    <row r="216" spans="2:51" s="11" customFormat="1" ht="12">
      <c r="B216" s="217"/>
      <c r="C216" s="218"/>
      <c r="D216" s="219" t="s">
        <v>135</v>
      </c>
      <c r="E216" s="220" t="s">
        <v>1</v>
      </c>
      <c r="F216" s="221" t="s">
        <v>226</v>
      </c>
      <c r="G216" s="218"/>
      <c r="H216" s="222">
        <v>4.5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135</v>
      </c>
      <c r="AU216" s="228" t="s">
        <v>81</v>
      </c>
      <c r="AV216" s="11" t="s">
        <v>81</v>
      </c>
      <c r="AW216" s="11" t="s">
        <v>33</v>
      </c>
      <c r="AX216" s="11" t="s">
        <v>71</v>
      </c>
      <c r="AY216" s="228" t="s">
        <v>126</v>
      </c>
    </row>
    <row r="217" spans="2:51" s="13" customFormat="1" ht="12">
      <c r="B217" s="240"/>
      <c r="C217" s="241"/>
      <c r="D217" s="219" t="s">
        <v>135</v>
      </c>
      <c r="E217" s="242" t="s">
        <v>1</v>
      </c>
      <c r="F217" s="243" t="s">
        <v>141</v>
      </c>
      <c r="G217" s="241"/>
      <c r="H217" s="244">
        <v>30.5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135</v>
      </c>
      <c r="AU217" s="250" t="s">
        <v>81</v>
      </c>
      <c r="AV217" s="13" t="s">
        <v>133</v>
      </c>
      <c r="AW217" s="13" t="s">
        <v>33</v>
      </c>
      <c r="AX217" s="13" t="s">
        <v>79</v>
      </c>
      <c r="AY217" s="250" t="s">
        <v>126</v>
      </c>
    </row>
    <row r="218" spans="2:65" s="1" customFormat="1" ht="16.5" customHeight="1">
      <c r="B218" s="37"/>
      <c r="C218" s="205" t="s">
        <v>330</v>
      </c>
      <c r="D218" s="205" t="s">
        <v>128</v>
      </c>
      <c r="E218" s="206" t="s">
        <v>331</v>
      </c>
      <c r="F218" s="207" t="s">
        <v>332</v>
      </c>
      <c r="G218" s="208" t="s">
        <v>333</v>
      </c>
      <c r="H218" s="271"/>
      <c r="I218" s="210"/>
      <c r="J218" s="211">
        <f>ROUND(I218*H218,2)</f>
        <v>0</v>
      </c>
      <c r="K218" s="207" t="s">
        <v>132</v>
      </c>
      <c r="L218" s="42"/>
      <c r="M218" s="212" t="s">
        <v>1</v>
      </c>
      <c r="N218" s="213" t="s">
        <v>42</v>
      </c>
      <c r="O218" s="78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AR218" s="16" t="s">
        <v>211</v>
      </c>
      <c r="AT218" s="16" t="s">
        <v>128</v>
      </c>
      <c r="AU218" s="16" t="s">
        <v>81</v>
      </c>
      <c r="AY218" s="16" t="s">
        <v>126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6" t="s">
        <v>79</v>
      </c>
      <c r="BK218" s="216">
        <f>ROUND(I218*H218,2)</f>
        <v>0</v>
      </c>
      <c r="BL218" s="16" t="s">
        <v>211</v>
      </c>
      <c r="BM218" s="16" t="s">
        <v>334</v>
      </c>
    </row>
    <row r="219" spans="2:63" s="10" customFormat="1" ht="22.8" customHeight="1">
      <c r="B219" s="189"/>
      <c r="C219" s="190"/>
      <c r="D219" s="191" t="s">
        <v>70</v>
      </c>
      <c r="E219" s="203" t="s">
        <v>335</v>
      </c>
      <c r="F219" s="203" t="s">
        <v>336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SUM(P220:P223)</f>
        <v>0</v>
      </c>
      <c r="Q219" s="197"/>
      <c r="R219" s="198">
        <f>SUM(R220:R223)</f>
        <v>0</v>
      </c>
      <c r="S219" s="197"/>
      <c r="T219" s="199">
        <f>SUM(T220:T223)</f>
        <v>0.3915</v>
      </c>
      <c r="AR219" s="200" t="s">
        <v>81</v>
      </c>
      <c r="AT219" s="201" t="s">
        <v>70</v>
      </c>
      <c r="AU219" s="201" t="s">
        <v>79</v>
      </c>
      <c r="AY219" s="200" t="s">
        <v>126</v>
      </c>
      <c r="BK219" s="202">
        <f>SUM(BK220:BK223)</f>
        <v>0</v>
      </c>
    </row>
    <row r="220" spans="2:65" s="1" customFormat="1" ht="16.5" customHeight="1">
      <c r="B220" s="37"/>
      <c r="C220" s="205" t="s">
        <v>337</v>
      </c>
      <c r="D220" s="205" t="s">
        <v>128</v>
      </c>
      <c r="E220" s="206" t="s">
        <v>338</v>
      </c>
      <c r="F220" s="207" t="s">
        <v>339</v>
      </c>
      <c r="G220" s="208" t="s">
        <v>167</v>
      </c>
      <c r="H220" s="209">
        <v>13.05</v>
      </c>
      <c r="I220" s="210"/>
      <c r="J220" s="211">
        <f>ROUND(I220*H220,2)</f>
        <v>0</v>
      </c>
      <c r="K220" s="207" t="s">
        <v>1</v>
      </c>
      <c r="L220" s="42"/>
      <c r="M220" s="212" t="s">
        <v>1</v>
      </c>
      <c r="N220" s="213" t="s">
        <v>42</v>
      </c>
      <c r="O220" s="78"/>
      <c r="P220" s="214">
        <f>O220*H220</f>
        <v>0</v>
      </c>
      <c r="Q220" s="214">
        <v>0</v>
      </c>
      <c r="R220" s="214">
        <f>Q220*H220</f>
        <v>0</v>
      </c>
      <c r="S220" s="214">
        <v>0.03</v>
      </c>
      <c r="T220" s="215">
        <f>S220*H220</f>
        <v>0.3915</v>
      </c>
      <c r="AR220" s="16" t="s">
        <v>211</v>
      </c>
      <c r="AT220" s="16" t="s">
        <v>128</v>
      </c>
      <c r="AU220" s="16" t="s">
        <v>81</v>
      </c>
      <c r="AY220" s="16" t="s">
        <v>126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6" t="s">
        <v>79</v>
      </c>
      <c r="BK220" s="216">
        <f>ROUND(I220*H220,2)</f>
        <v>0</v>
      </c>
      <c r="BL220" s="16" t="s">
        <v>211</v>
      </c>
      <c r="BM220" s="16" t="s">
        <v>340</v>
      </c>
    </row>
    <row r="221" spans="2:51" s="11" customFormat="1" ht="12">
      <c r="B221" s="217"/>
      <c r="C221" s="218"/>
      <c r="D221" s="219" t="s">
        <v>135</v>
      </c>
      <c r="E221" s="220" t="s">
        <v>1</v>
      </c>
      <c r="F221" s="221" t="s">
        <v>201</v>
      </c>
      <c r="G221" s="218"/>
      <c r="H221" s="222">
        <v>13.05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135</v>
      </c>
      <c r="AU221" s="228" t="s">
        <v>81</v>
      </c>
      <c r="AV221" s="11" t="s">
        <v>81</v>
      </c>
      <c r="AW221" s="11" t="s">
        <v>33</v>
      </c>
      <c r="AX221" s="11" t="s">
        <v>71</v>
      </c>
      <c r="AY221" s="228" t="s">
        <v>126</v>
      </c>
    </row>
    <row r="222" spans="2:51" s="13" customFormat="1" ht="12">
      <c r="B222" s="240"/>
      <c r="C222" s="241"/>
      <c r="D222" s="219" t="s">
        <v>135</v>
      </c>
      <c r="E222" s="242" t="s">
        <v>1</v>
      </c>
      <c r="F222" s="243" t="s">
        <v>141</v>
      </c>
      <c r="G222" s="241"/>
      <c r="H222" s="244">
        <v>13.05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135</v>
      </c>
      <c r="AU222" s="250" t="s">
        <v>81</v>
      </c>
      <c r="AV222" s="13" t="s">
        <v>133</v>
      </c>
      <c r="AW222" s="13" t="s">
        <v>33</v>
      </c>
      <c r="AX222" s="13" t="s">
        <v>79</v>
      </c>
      <c r="AY222" s="250" t="s">
        <v>126</v>
      </c>
    </row>
    <row r="223" spans="2:65" s="1" customFormat="1" ht="16.5" customHeight="1">
      <c r="B223" s="37"/>
      <c r="C223" s="205" t="s">
        <v>341</v>
      </c>
      <c r="D223" s="205" t="s">
        <v>128</v>
      </c>
      <c r="E223" s="206" t="s">
        <v>342</v>
      </c>
      <c r="F223" s="207" t="s">
        <v>343</v>
      </c>
      <c r="G223" s="208" t="s">
        <v>333</v>
      </c>
      <c r="H223" s="271"/>
      <c r="I223" s="210"/>
      <c r="J223" s="211">
        <f>ROUND(I223*H223,2)</f>
        <v>0</v>
      </c>
      <c r="K223" s="207" t="s">
        <v>132</v>
      </c>
      <c r="L223" s="42"/>
      <c r="M223" s="212" t="s">
        <v>1</v>
      </c>
      <c r="N223" s="213" t="s">
        <v>42</v>
      </c>
      <c r="O223" s="78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AR223" s="16" t="s">
        <v>211</v>
      </c>
      <c r="AT223" s="16" t="s">
        <v>128</v>
      </c>
      <c r="AU223" s="16" t="s">
        <v>81</v>
      </c>
      <c r="AY223" s="16" t="s">
        <v>126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6" t="s">
        <v>79</v>
      </c>
      <c r="BK223" s="216">
        <f>ROUND(I223*H223,2)</f>
        <v>0</v>
      </c>
      <c r="BL223" s="16" t="s">
        <v>211</v>
      </c>
      <c r="BM223" s="16" t="s">
        <v>344</v>
      </c>
    </row>
    <row r="224" spans="2:63" s="10" customFormat="1" ht="22.8" customHeight="1">
      <c r="B224" s="189"/>
      <c r="C224" s="190"/>
      <c r="D224" s="191" t="s">
        <v>70</v>
      </c>
      <c r="E224" s="203" t="s">
        <v>345</v>
      </c>
      <c r="F224" s="203" t="s">
        <v>346</v>
      </c>
      <c r="G224" s="190"/>
      <c r="H224" s="190"/>
      <c r="I224" s="193"/>
      <c r="J224" s="204">
        <f>BK224</f>
        <v>0</v>
      </c>
      <c r="K224" s="190"/>
      <c r="L224" s="195"/>
      <c r="M224" s="196"/>
      <c r="N224" s="197"/>
      <c r="O224" s="197"/>
      <c r="P224" s="198">
        <f>SUM(P225:P250)</f>
        <v>0</v>
      </c>
      <c r="Q224" s="197"/>
      <c r="R224" s="198">
        <f>SUM(R225:R250)</f>
        <v>9.48553455</v>
      </c>
      <c r="S224" s="197"/>
      <c r="T224" s="199">
        <f>SUM(T225:T250)</f>
        <v>0</v>
      </c>
      <c r="AR224" s="200" t="s">
        <v>81</v>
      </c>
      <c r="AT224" s="201" t="s">
        <v>70</v>
      </c>
      <c r="AU224" s="201" t="s">
        <v>79</v>
      </c>
      <c r="AY224" s="200" t="s">
        <v>126</v>
      </c>
      <c r="BK224" s="202">
        <f>SUM(BK225:BK250)</f>
        <v>0</v>
      </c>
    </row>
    <row r="225" spans="2:65" s="1" customFormat="1" ht="16.5" customHeight="1">
      <c r="B225" s="37"/>
      <c r="C225" s="205" t="s">
        <v>347</v>
      </c>
      <c r="D225" s="205" t="s">
        <v>128</v>
      </c>
      <c r="E225" s="206" t="s">
        <v>348</v>
      </c>
      <c r="F225" s="207" t="s">
        <v>349</v>
      </c>
      <c r="G225" s="208" t="s">
        <v>167</v>
      </c>
      <c r="H225" s="209">
        <v>52.75</v>
      </c>
      <c r="I225" s="210"/>
      <c r="J225" s="211">
        <f>ROUND(I225*H225,2)</f>
        <v>0</v>
      </c>
      <c r="K225" s="207" t="s">
        <v>1</v>
      </c>
      <c r="L225" s="42"/>
      <c r="M225" s="212" t="s">
        <v>1</v>
      </c>
      <c r="N225" s="213" t="s">
        <v>42</v>
      </c>
      <c r="O225" s="78"/>
      <c r="P225" s="214">
        <f>O225*H225</f>
        <v>0</v>
      </c>
      <c r="Q225" s="214">
        <v>0.03857</v>
      </c>
      <c r="R225" s="214">
        <f>Q225*H225</f>
        <v>2.0345675</v>
      </c>
      <c r="S225" s="214">
        <v>0</v>
      </c>
      <c r="T225" s="215">
        <f>S225*H225</f>
        <v>0</v>
      </c>
      <c r="AR225" s="16" t="s">
        <v>211</v>
      </c>
      <c r="AT225" s="16" t="s">
        <v>128</v>
      </c>
      <c r="AU225" s="16" t="s">
        <v>81</v>
      </c>
      <c r="AY225" s="16" t="s">
        <v>126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6" t="s">
        <v>79</v>
      </c>
      <c r="BK225" s="216">
        <f>ROUND(I225*H225,2)</f>
        <v>0</v>
      </c>
      <c r="BL225" s="16" t="s">
        <v>211</v>
      </c>
      <c r="BM225" s="16" t="s">
        <v>350</v>
      </c>
    </row>
    <row r="226" spans="2:51" s="11" customFormat="1" ht="12">
      <c r="B226" s="217"/>
      <c r="C226" s="218"/>
      <c r="D226" s="219" t="s">
        <v>135</v>
      </c>
      <c r="E226" s="220" t="s">
        <v>1</v>
      </c>
      <c r="F226" s="221" t="s">
        <v>351</v>
      </c>
      <c r="G226" s="218"/>
      <c r="H226" s="222">
        <v>13.05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135</v>
      </c>
      <c r="AU226" s="228" t="s">
        <v>81</v>
      </c>
      <c r="AV226" s="11" t="s">
        <v>81</v>
      </c>
      <c r="AW226" s="11" t="s">
        <v>33</v>
      </c>
      <c r="AX226" s="11" t="s">
        <v>71</v>
      </c>
      <c r="AY226" s="228" t="s">
        <v>126</v>
      </c>
    </row>
    <row r="227" spans="2:51" s="11" customFormat="1" ht="12">
      <c r="B227" s="217"/>
      <c r="C227" s="218"/>
      <c r="D227" s="219" t="s">
        <v>135</v>
      </c>
      <c r="E227" s="220" t="s">
        <v>1</v>
      </c>
      <c r="F227" s="221" t="s">
        <v>352</v>
      </c>
      <c r="G227" s="218"/>
      <c r="H227" s="222">
        <v>9.2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135</v>
      </c>
      <c r="AU227" s="228" t="s">
        <v>81</v>
      </c>
      <c r="AV227" s="11" t="s">
        <v>81</v>
      </c>
      <c r="AW227" s="11" t="s">
        <v>33</v>
      </c>
      <c r="AX227" s="11" t="s">
        <v>71</v>
      </c>
      <c r="AY227" s="228" t="s">
        <v>126</v>
      </c>
    </row>
    <row r="228" spans="2:51" s="12" customFormat="1" ht="12">
      <c r="B228" s="229"/>
      <c r="C228" s="230"/>
      <c r="D228" s="219" t="s">
        <v>135</v>
      </c>
      <c r="E228" s="231" t="s">
        <v>1</v>
      </c>
      <c r="F228" s="232" t="s">
        <v>137</v>
      </c>
      <c r="G228" s="230"/>
      <c r="H228" s="233">
        <v>22.25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135</v>
      </c>
      <c r="AU228" s="239" t="s">
        <v>81</v>
      </c>
      <c r="AV228" s="12" t="s">
        <v>138</v>
      </c>
      <c r="AW228" s="12" t="s">
        <v>33</v>
      </c>
      <c r="AX228" s="12" t="s">
        <v>71</v>
      </c>
      <c r="AY228" s="239" t="s">
        <v>126</v>
      </c>
    </row>
    <row r="229" spans="2:51" s="11" customFormat="1" ht="12">
      <c r="B229" s="217"/>
      <c r="C229" s="218"/>
      <c r="D229" s="219" t="s">
        <v>135</v>
      </c>
      <c r="E229" s="220" t="s">
        <v>1</v>
      </c>
      <c r="F229" s="221" t="s">
        <v>250</v>
      </c>
      <c r="G229" s="218"/>
      <c r="H229" s="222">
        <v>26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135</v>
      </c>
      <c r="AU229" s="228" t="s">
        <v>81</v>
      </c>
      <c r="AV229" s="11" t="s">
        <v>81</v>
      </c>
      <c r="AW229" s="11" t="s">
        <v>33</v>
      </c>
      <c r="AX229" s="11" t="s">
        <v>71</v>
      </c>
      <c r="AY229" s="228" t="s">
        <v>126</v>
      </c>
    </row>
    <row r="230" spans="2:51" s="11" customFormat="1" ht="12">
      <c r="B230" s="217"/>
      <c r="C230" s="218"/>
      <c r="D230" s="219" t="s">
        <v>135</v>
      </c>
      <c r="E230" s="220" t="s">
        <v>1</v>
      </c>
      <c r="F230" s="221" t="s">
        <v>226</v>
      </c>
      <c r="G230" s="218"/>
      <c r="H230" s="222">
        <v>4.5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135</v>
      </c>
      <c r="AU230" s="228" t="s">
        <v>81</v>
      </c>
      <c r="AV230" s="11" t="s">
        <v>81</v>
      </c>
      <c r="AW230" s="11" t="s">
        <v>33</v>
      </c>
      <c r="AX230" s="11" t="s">
        <v>71</v>
      </c>
      <c r="AY230" s="228" t="s">
        <v>126</v>
      </c>
    </row>
    <row r="231" spans="2:51" s="12" customFormat="1" ht="12">
      <c r="B231" s="229"/>
      <c r="C231" s="230"/>
      <c r="D231" s="219" t="s">
        <v>135</v>
      </c>
      <c r="E231" s="231" t="s">
        <v>1</v>
      </c>
      <c r="F231" s="232" t="s">
        <v>137</v>
      </c>
      <c r="G231" s="230"/>
      <c r="H231" s="233">
        <v>30.5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135</v>
      </c>
      <c r="AU231" s="239" t="s">
        <v>81</v>
      </c>
      <c r="AV231" s="12" t="s">
        <v>138</v>
      </c>
      <c r="AW231" s="12" t="s">
        <v>33</v>
      </c>
      <c r="AX231" s="12" t="s">
        <v>71</v>
      </c>
      <c r="AY231" s="239" t="s">
        <v>126</v>
      </c>
    </row>
    <row r="232" spans="2:51" s="13" customFormat="1" ht="12">
      <c r="B232" s="240"/>
      <c r="C232" s="241"/>
      <c r="D232" s="219" t="s">
        <v>135</v>
      </c>
      <c r="E232" s="242" t="s">
        <v>1</v>
      </c>
      <c r="F232" s="243" t="s">
        <v>141</v>
      </c>
      <c r="G232" s="241"/>
      <c r="H232" s="244">
        <v>52.75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135</v>
      </c>
      <c r="AU232" s="250" t="s">
        <v>81</v>
      </c>
      <c r="AV232" s="13" t="s">
        <v>133</v>
      </c>
      <c r="AW232" s="13" t="s">
        <v>33</v>
      </c>
      <c r="AX232" s="13" t="s">
        <v>79</v>
      </c>
      <c r="AY232" s="250" t="s">
        <v>126</v>
      </c>
    </row>
    <row r="233" spans="2:65" s="1" customFormat="1" ht="16.5" customHeight="1">
      <c r="B233" s="37"/>
      <c r="C233" s="251" t="s">
        <v>353</v>
      </c>
      <c r="D233" s="251" t="s">
        <v>172</v>
      </c>
      <c r="E233" s="252" t="s">
        <v>354</v>
      </c>
      <c r="F233" s="253" t="s">
        <v>355</v>
      </c>
      <c r="G233" s="254" t="s">
        <v>167</v>
      </c>
      <c r="H233" s="255">
        <v>58.025</v>
      </c>
      <c r="I233" s="256"/>
      <c r="J233" s="257">
        <f>ROUND(I233*H233,2)</f>
        <v>0</v>
      </c>
      <c r="K233" s="253" t="s">
        <v>1</v>
      </c>
      <c r="L233" s="258"/>
      <c r="M233" s="259" t="s">
        <v>1</v>
      </c>
      <c r="N233" s="260" t="s">
        <v>42</v>
      </c>
      <c r="O233" s="78"/>
      <c r="P233" s="214">
        <f>O233*H233</f>
        <v>0</v>
      </c>
      <c r="Q233" s="214">
        <v>0.00151</v>
      </c>
      <c r="R233" s="214">
        <f>Q233*H233</f>
        <v>0.08761775</v>
      </c>
      <c r="S233" s="214">
        <v>0</v>
      </c>
      <c r="T233" s="215">
        <f>S233*H233</f>
        <v>0</v>
      </c>
      <c r="AR233" s="16" t="s">
        <v>316</v>
      </c>
      <c r="AT233" s="16" t="s">
        <v>172</v>
      </c>
      <c r="AU233" s="16" t="s">
        <v>81</v>
      </c>
      <c r="AY233" s="16" t="s">
        <v>126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6" t="s">
        <v>79</v>
      </c>
      <c r="BK233" s="216">
        <f>ROUND(I233*H233,2)</f>
        <v>0</v>
      </c>
      <c r="BL233" s="16" t="s">
        <v>211</v>
      </c>
      <c r="BM233" s="16" t="s">
        <v>356</v>
      </c>
    </row>
    <row r="234" spans="2:51" s="11" customFormat="1" ht="12">
      <c r="B234" s="217"/>
      <c r="C234" s="218"/>
      <c r="D234" s="219" t="s">
        <v>135</v>
      </c>
      <c r="E234" s="220" t="s">
        <v>1</v>
      </c>
      <c r="F234" s="221" t="s">
        <v>357</v>
      </c>
      <c r="G234" s="218"/>
      <c r="H234" s="222">
        <v>52.75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135</v>
      </c>
      <c r="AU234" s="228" t="s">
        <v>81</v>
      </c>
      <c r="AV234" s="11" t="s">
        <v>81</v>
      </c>
      <c r="AW234" s="11" t="s">
        <v>33</v>
      </c>
      <c r="AX234" s="11" t="s">
        <v>79</v>
      </c>
      <c r="AY234" s="228" t="s">
        <v>126</v>
      </c>
    </row>
    <row r="235" spans="2:51" s="11" customFormat="1" ht="12">
      <c r="B235" s="217"/>
      <c r="C235" s="218"/>
      <c r="D235" s="219" t="s">
        <v>135</v>
      </c>
      <c r="E235" s="218"/>
      <c r="F235" s="221" t="s">
        <v>358</v>
      </c>
      <c r="G235" s="218"/>
      <c r="H235" s="222">
        <v>58.025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135</v>
      </c>
      <c r="AU235" s="228" t="s">
        <v>81</v>
      </c>
      <c r="AV235" s="11" t="s">
        <v>81</v>
      </c>
      <c r="AW235" s="11" t="s">
        <v>4</v>
      </c>
      <c r="AX235" s="11" t="s">
        <v>79</v>
      </c>
      <c r="AY235" s="228" t="s">
        <v>126</v>
      </c>
    </row>
    <row r="236" spans="2:65" s="1" customFormat="1" ht="16.5" customHeight="1">
      <c r="B236" s="37"/>
      <c r="C236" s="205" t="s">
        <v>359</v>
      </c>
      <c r="D236" s="205" t="s">
        <v>128</v>
      </c>
      <c r="E236" s="206" t="s">
        <v>360</v>
      </c>
      <c r="F236" s="207" t="s">
        <v>361</v>
      </c>
      <c r="G236" s="208" t="s">
        <v>160</v>
      </c>
      <c r="H236" s="209">
        <v>67.7</v>
      </c>
      <c r="I236" s="210"/>
      <c r="J236" s="211">
        <f>ROUND(I236*H236,2)</f>
        <v>0</v>
      </c>
      <c r="K236" s="207" t="s">
        <v>1</v>
      </c>
      <c r="L236" s="42"/>
      <c r="M236" s="212" t="s">
        <v>1</v>
      </c>
      <c r="N236" s="213" t="s">
        <v>42</v>
      </c>
      <c r="O236" s="78"/>
      <c r="P236" s="214">
        <f>O236*H236</f>
        <v>0</v>
      </c>
      <c r="Q236" s="214">
        <v>0.03924</v>
      </c>
      <c r="R236" s="214">
        <f>Q236*H236</f>
        <v>2.656548</v>
      </c>
      <c r="S236" s="214">
        <v>0</v>
      </c>
      <c r="T236" s="215">
        <f>S236*H236</f>
        <v>0</v>
      </c>
      <c r="AR236" s="16" t="s">
        <v>211</v>
      </c>
      <c r="AT236" s="16" t="s">
        <v>128</v>
      </c>
      <c r="AU236" s="16" t="s">
        <v>81</v>
      </c>
      <c r="AY236" s="16" t="s">
        <v>126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6" t="s">
        <v>79</v>
      </c>
      <c r="BK236" s="216">
        <f>ROUND(I236*H236,2)</f>
        <v>0</v>
      </c>
      <c r="BL236" s="16" t="s">
        <v>211</v>
      </c>
      <c r="BM236" s="16" t="s">
        <v>362</v>
      </c>
    </row>
    <row r="237" spans="2:51" s="11" customFormat="1" ht="12">
      <c r="B237" s="217"/>
      <c r="C237" s="218"/>
      <c r="D237" s="219" t="s">
        <v>135</v>
      </c>
      <c r="E237" s="220" t="s">
        <v>1</v>
      </c>
      <c r="F237" s="221" t="s">
        <v>363</v>
      </c>
      <c r="G237" s="218"/>
      <c r="H237" s="222">
        <v>16.1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135</v>
      </c>
      <c r="AU237" s="228" t="s">
        <v>81</v>
      </c>
      <c r="AV237" s="11" t="s">
        <v>81</v>
      </c>
      <c r="AW237" s="11" t="s">
        <v>33</v>
      </c>
      <c r="AX237" s="11" t="s">
        <v>71</v>
      </c>
      <c r="AY237" s="228" t="s">
        <v>126</v>
      </c>
    </row>
    <row r="238" spans="2:51" s="11" customFormat="1" ht="12">
      <c r="B238" s="217"/>
      <c r="C238" s="218"/>
      <c r="D238" s="219" t="s">
        <v>135</v>
      </c>
      <c r="E238" s="220" t="s">
        <v>1</v>
      </c>
      <c r="F238" s="221" t="s">
        <v>364</v>
      </c>
      <c r="G238" s="218"/>
      <c r="H238" s="222">
        <v>12.6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135</v>
      </c>
      <c r="AU238" s="228" t="s">
        <v>81</v>
      </c>
      <c r="AV238" s="11" t="s">
        <v>81</v>
      </c>
      <c r="AW238" s="11" t="s">
        <v>33</v>
      </c>
      <c r="AX238" s="11" t="s">
        <v>71</v>
      </c>
      <c r="AY238" s="228" t="s">
        <v>126</v>
      </c>
    </row>
    <row r="239" spans="2:51" s="11" customFormat="1" ht="12">
      <c r="B239" s="217"/>
      <c r="C239" s="218"/>
      <c r="D239" s="219" t="s">
        <v>135</v>
      </c>
      <c r="E239" s="220" t="s">
        <v>1</v>
      </c>
      <c r="F239" s="221" t="s">
        <v>365</v>
      </c>
      <c r="G239" s="218"/>
      <c r="H239" s="222">
        <v>30</v>
      </c>
      <c r="I239" s="223"/>
      <c r="J239" s="218"/>
      <c r="K239" s="218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135</v>
      </c>
      <c r="AU239" s="228" t="s">
        <v>81</v>
      </c>
      <c r="AV239" s="11" t="s">
        <v>81</v>
      </c>
      <c r="AW239" s="11" t="s">
        <v>33</v>
      </c>
      <c r="AX239" s="11" t="s">
        <v>71</v>
      </c>
      <c r="AY239" s="228" t="s">
        <v>126</v>
      </c>
    </row>
    <row r="240" spans="2:51" s="11" customFormat="1" ht="12">
      <c r="B240" s="217"/>
      <c r="C240" s="218"/>
      <c r="D240" s="219" t="s">
        <v>135</v>
      </c>
      <c r="E240" s="220" t="s">
        <v>1</v>
      </c>
      <c r="F240" s="221" t="s">
        <v>366</v>
      </c>
      <c r="G240" s="218"/>
      <c r="H240" s="222">
        <v>9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135</v>
      </c>
      <c r="AU240" s="228" t="s">
        <v>81</v>
      </c>
      <c r="AV240" s="11" t="s">
        <v>81</v>
      </c>
      <c r="AW240" s="11" t="s">
        <v>33</v>
      </c>
      <c r="AX240" s="11" t="s">
        <v>71</v>
      </c>
      <c r="AY240" s="228" t="s">
        <v>126</v>
      </c>
    </row>
    <row r="241" spans="2:51" s="12" customFormat="1" ht="12">
      <c r="B241" s="229"/>
      <c r="C241" s="230"/>
      <c r="D241" s="219" t="s">
        <v>135</v>
      </c>
      <c r="E241" s="231" t="s">
        <v>1</v>
      </c>
      <c r="F241" s="232" t="s">
        <v>137</v>
      </c>
      <c r="G241" s="230"/>
      <c r="H241" s="233">
        <v>67.7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135</v>
      </c>
      <c r="AU241" s="239" t="s">
        <v>81</v>
      </c>
      <c r="AV241" s="12" t="s">
        <v>138</v>
      </c>
      <c r="AW241" s="12" t="s">
        <v>33</v>
      </c>
      <c r="AX241" s="12" t="s">
        <v>79</v>
      </c>
      <c r="AY241" s="239" t="s">
        <v>126</v>
      </c>
    </row>
    <row r="242" spans="2:65" s="1" customFormat="1" ht="16.5" customHeight="1">
      <c r="B242" s="37"/>
      <c r="C242" s="251" t="s">
        <v>367</v>
      </c>
      <c r="D242" s="251" t="s">
        <v>172</v>
      </c>
      <c r="E242" s="252" t="s">
        <v>368</v>
      </c>
      <c r="F242" s="253" t="s">
        <v>369</v>
      </c>
      <c r="G242" s="254" t="s">
        <v>160</v>
      </c>
      <c r="H242" s="255">
        <v>74.47</v>
      </c>
      <c r="I242" s="256"/>
      <c r="J242" s="257">
        <f>ROUND(I242*H242,2)</f>
        <v>0</v>
      </c>
      <c r="K242" s="253" t="s">
        <v>1</v>
      </c>
      <c r="L242" s="258"/>
      <c r="M242" s="259" t="s">
        <v>1</v>
      </c>
      <c r="N242" s="260" t="s">
        <v>42</v>
      </c>
      <c r="O242" s="78"/>
      <c r="P242" s="214">
        <f>O242*H242</f>
        <v>0</v>
      </c>
      <c r="Q242" s="214">
        <v>0.00155</v>
      </c>
      <c r="R242" s="214">
        <f>Q242*H242</f>
        <v>0.11542849999999999</v>
      </c>
      <c r="S242" s="214">
        <v>0</v>
      </c>
      <c r="T242" s="215">
        <f>S242*H242</f>
        <v>0</v>
      </c>
      <c r="AR242" s="16" t="s">
        <v>316</v>
      </c>
      <c r="AT242" s="16" t="s">
        <v>172</v>
      </c>
      <c r="AU242" s="16" t="s">
        <v>81</v>
      </c>
      <c r="AY242" s="16" t="s">
        <v>126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6" t="s">
        <v>79</v>
      </c>
      <c r="BK242" s="216">
        <f>ROUND(I242*H242,2)</f>
        <v>0</v>
      </c>
      <c r="BL242" s="16" t="s">
        <v>211</v>
      </c>
      <c r="BM242" s="16" t="s">
        <v>370</v>
      </c>
    </row>
    <row r="243" spans="2:51" s="11" customFormat="1" ht="12">
      <c r="B243" s="217"/>
      <c r="C243" s="218"/>
      <c r="D243" s="219" t="s">
        <v>135</v>
      </c>
      <c r="E243" s="220" t="s">
        <v>1</v>
      </c>
      <c r="F243" s="221" t="s">
        <v>371</v>
      </c>
      <c r="G243" s="218"/>
      <c r="H243" s="222">
        <v>67.7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135</v>
      </c>
      <c r="AU243" s="228" t="s">
        <v>81</v>
      </c>
      <c r="AV243" s="11" t="s">
        <v>81</v>
      </c>
      <c r="AW243" s="11" t="s">
        <v>33</v>
      </c>
      <c r="AX243" s="11" t="s">
        <v>79</v>
      </c>
      <c r="AY243" s="228" t="s">
        <v>126</v>
      </c>
    </row>
    <row r="244" spans="2:51" s="11" customFormat="1" ht="12">
      <c r="B244" s="217"/>
      <c r="C244" s="218"/>
      <c r="D244" s="219" t="s">
        <v>135</v>
      </c>
      <c r="E244" s="218"/>
      <c r="F244" s="221" t="s">
        <v>372</v>
      </c>
      <c r="G244" s="218"/>
      <c r="H244" s="222">
        <v>74.47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135</v>
      </c>
      <c r="AU244" s="228" t="s">
        <v>81</v>
      </c>
      <c r="AV244" s="11" t="s">
        <v>81</v>
      </c>
      <c r="AW244" s="11" t="s">
        <v>4</v>
      </c>
      <c r="AX244" s="11" t="s">
        <v>79</v>
      </c>
      <c r="AY244" s="228" t="s">
        <v>126</v>
      </c>
    </row>
    <row r="245" spans="2:65" s="1" customFormat="1" ht="16.5" customHeight="1">
      <c r="B245" s="37"/>
      <c r="C245" s="205" t="s">
        <v>373</v>
      </c>
      <c r="D245" s="205" t="s">
        <v>128</v>
      </c>
      <c r="E245" s="206" t="s">
        <v>374</v>
      </c>
      <c r="F245" s="207" t="s">
        <v>375</v>
      </c>
      <c r="G245" s="208" t="s">
        <v>167</v>
      </c>
      <c r="H245" s="209">
        <v>59.52</v>
      </c>
      <c r="I245" s="210"/>
      <c r="J245" s="211">
        <f>ROUND(I245*H245,2)</f>
        <v>0</v>
      </c>
      <c r="K245" s="207" t="s">
        <v>1</v>
      </c>
      <c r="L245" s="42"/>
      <c r="M245" s="212" t="s">
        <v>1</v>
      </c>
      <c r="N245" s="213" t="s">
        <v>42</v>
      </c>
      <c r="O245" s="78"/>
      <c r="P245" s="214">
        <f>O245*H245</f>
        <v>0</v>
      </c>
      <c r="Q245" s="214">
        <v>0.03857</v>
      </c>
      <c r="R245" s="214">
        <f>Q245*H245</f>
        <v>2.2956864</v>
      </c>
      <c r="S245" s="214">
        <v>0</v>
      </c>
      <c r="T245" s="215">
        <f>S245*H245</f>
        <v>0</v>
      </c>
      <c r="AR245" s="16" t="s">
        <v>211</v>
      </c>
      <c r="AT245" s="16" t="s">
        <v>128</v>
      </c>
      <c r="AU245" s="16" t="s">
        <v>81</v>
      </c>
      <c r="AY245" s="16" t="s">
        <v>126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6" t="s">
        <v>79</v>
      </c>
      <c r="BK245" s="216">
        <f>ROUND(I245*H245,2)</f>
        <v>0</v>
      </c>
      <c r="BL245" s="16" t="s">
        <v>211</v>
      </c>
      <c r="BM245" s="16" t="s">
        <v>376</v>
      </c>
    </row>
    <row r="246" spans="2:51" s="11" customFormat="1" ht="12">
      <c r="B246" s="217"/>
      <c r="C246" s="218"/>
      <c r="D246" s="219" t="s">
        <v>135</v>
      </c>
      <c r="E246" s="220" t="s">
        <v>1</v>
      </c>
      <c r="F246" s="221" t="s">
        <v>377</v>
      </c>
      <c r="G246" s="218"/>
      <c r="H246" s="222">
        <v>52.75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135</v>
      </c>
      <c r="AU246" s="228" t="s">
        <v>81</v>
      </c>
      <c r="AV246" s="11" t="s">
        <v>81</v>
      </c>
      <c r="AW246" s="11" t="s">
        <v>33</v>
      </c>
      <c r="AX246" s="11" t="s">
        <v>71</v>
      </c>
      <c r="AY246" s="228" t="s">
        <v>126</v>
      </c>
    </row>
    <row r="247" spans="2:51" s="11" customFormat="1" ht="12">
      <c r="B247" s="217"/>
      <c r="C247" s="218"/>
      <c r="D247" s="219" t="s">
        <v>135</v>
      </c>
      <c r="E247" s="220" t="s">
        <v>1</v>
      </c>
      <c r="F247" s="221" t="s">
        <v>378</v>
      </c>
      <c r="G247" s="218"/>
      <c r="H247" s="222">
        <v>6.77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135</v>
      </c>
      <c r="AU247" s="228" t="s">
        <v>81</v>
      </c>
      <c r="AV247" s="11" t="s">
        <v>81</v>
      </c>
      <c r="AW247" s="11" t="s">
        <v>33</v>
      </c>
      <c r="AX247" s="11" t="s">
        <v>71</v>
      </c>
      <c r="AY247" s="228" t="s">
        <v>126</v>
      </c>
    </row>
    <row r="248" spans="2:51" s="13" customFormat="1" ht="12">
      <c r="B248" s="240"/>
      <c r="C248" s="241"/>
      <c r="D248" s="219" t="s">
        <v>135</v>
      </c>
      <c r="E248" s="242" t="s">
        <v>1</v>
      </c>
      <c r="F248" s="243" t="s">
        <v>141</v>
      </c>
      <c r="G248" s="241"/>
      <c r="H248" s="244">
        <v>59.519999999999996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135</v>
      </c>
      <c r="AU248" s="250" t="s">
        <v>81</v>
      </c>
      <c r="AV248" s="13" t="s">
        <v>133</v>
      </c>
      <c r="AW248" s="13" t="s">
        <v>33</v>
      </c>
      <c r="AX248" s="13" t="s">
        <v>79</v>
      </c>
      <c r="AY248" s="250" t="s">
        <v>126</v>
      </c>
    </row>
    <row r="249" spans="2:65" s="1" customFormat="1" ht="16.5" customHeight="1">
      <c r="B249" s="37"/>
      <c r="C249" s="205" t="s">
        <v>379</v>
      </c>
      <c r="D249" s="205" t="s">
        <v>128</v>
      </c>
      <c r="E249" s="206" t="s">
        <v>380</v>
      </c>
      <c r="F249" s="207" t="s">
        <v>381</v>
      </c>
      <c r="G249" s="208" t="s">
        <v>167</v>
      </c>
      <c r="H249" s="209">
        <v>59.52</v>
      </c>
      <c r="I249" s="210"/>
      <c r="J249" s="211">
        <f>ROUND(I249*H249,2)</f>
        <v>0</v>
      </c>
      <c r="K249" s="207" t="s">
        <v>1</v>
      </c>
      <c r="L249" s="42"/>
      <c r="M249" s="212" t="s">
        <v>1</v>
      </c>
      <c r="N249" s="213" t="s">
        <v>42</v>
      </c>
      <c r="O249" s="78"/>
      <c r="P249" s="214">
        <f>O249*H249</f>
        <v>0</v>
      </c>
      <c r="Q249" s="214">
        <v>0.03857</v>
      </c>
      <c r="R249" s="214">
        <f>Q249*H249</f>
        <v>2.2956864</v>
      </c>
      <c r="S249" s="214">
        <v>0</v>
      </c>
      <c r="T249" s="215">
        <f>S249*H249</f>
        <v>0</v>
      </c>
      <c r="AR249" s="16" t="s">
        <v>211</v>
      </c>
      <c r="AT249" s="16" t="s">
        <v>128</v>
      </c>
      <c r="AU249" s="16" t="s">
        <v>81</v>
      </c>
      <c r="AY249" s="16" t="s">
        <v>126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6" t="s">
        <v>79</v>
      </c>
      <c r="BK249" s="216">
        <f>ROUND(I249*H249,2)</f>
        <v>0</v>
      </c>
      <c r="BL249" s="16" t="s">
        <v>211</v>
      </c>
      <c r="BM249" s="16" t="s">
        <v>382</v>
      </c>
    </row>
    <row r="250" spans="2:65" s="1" customFormat="1" ht="16.5" customHeight="1">
      <c r="B250" s="37"/>
      <c r="C250" s="205" t="s">
        <v>383</v>
      </c>
      <c r="D250" s="205" t="s">
        <v>128</v>
      </c>
      <c r="E250" s="206" t="s">
        <v>384</v>
      </c>
      <c r="F250" s="207" t="s">
        <v>385</v>
      </c>
      <c r="G250" s="208" t="s">
        <v>333</v>
      </c>
      <c r="H250" s="271"/>
      <c r="I250" s="210"/>
      <c r="J250" s="211">
        <f>ROUND(I250*H250,2)</f>
        <v>0</v>
      </c>
      <c r="K250" s="207" t="s">
        <v>132</v>
      </c>
      <c r="L250" s="42"/>
      <c r="M250" s="212" t="s">
        <v>1</v>
      </c>
      <c r="N250" s="213" t="s">
        <v>42</v>
      </c>
      <c r="O250" s="78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AR250" s="16" t="s">
        <v>211</v>
      </c>
      <c r="AT250" s="16" t="s">
        <v>128</v>
      </c>
      <c r="AU250" s="16" t="s">
        <v>81</v>
      </c>
      <c r="AY250" s="16" t="s">
        <v>126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6" t="s">
        <v>79</v>
      </c>
      <c r="BK250" s="216">
        <f>ROUND(I250*H250,2)</f>
        <v>0</v>
      </c>
      <c r="BL250" s="16" t="s">
        <v>211</v>
      </c>
      <c r="BM250" s="16" t="s">
        <v>386</v>
      </c>
    </row>
    <row r="251" spans="2:63" s="10" customFormat="1" ht="22.8" customHeight="1">
      <c r="B251" s="189"/>
      <c r="C251" s="190"/>
      <c r="D251" s="191" t="s">
        <v>70</v>
      </c>
      <c r="E251" s="203" t="s">
        <v>387</v>
      </c>
      <c r="F251" s="203" t="s">
        <v>388</v>
      </c>
      <c r="G251" s="190"/>
      <c r="H251" s="190"/>
      <c r="I251" s="193"/>
      <c r="J251" s="204">
        <f>BK251</f>
        <v>0</v>
      </c>
      <c r="K251" s="190"/>
      <c r="L251" s="195"/>
      <c r="M251" s="196"/>
      <c r="N251" s="197"/>
      <c r="O251" s="197"/>
      <c r="P251" s="198">
        <f>SUM(P252:P270)</f>
        <v>0</v>
      </c>
      <c r="Q251" s="197"/>
      <c r="R251" s="198">
        <f>SUM(R252:R270)</f>
        <v>0.40479575</v>
      </c>
      <c r="S251" s="197"/>
      <c r="T251" s="199">
        <f>SUM(T252:T270)</f>
        <v>0.08421925000000001</v>
      </c>
      <c r="AR251" s="200" t="s">
        <v>81</v>
      </c>
      <c r="AT251" s="201" t="s">
        <v>70</v>
      </c>
      <c r="AU251" s="201" t="s">
        <v>79</v>
      </c>
      <c r="AY251" s="200" t="s">
        <v>126</v>
      </c>
      <c r="BK251" s="202">
        <f>SUM(BK252:BK270)</f>
        <v>0</v>
      </c>
    </row>
    <row r="252" spans="2:65" s="1" customFormat="1" ht="16.5" customHeight="1">
      <c r="B252" s="37"/>
      <c r="C252" s="205" t="s">
        <v>389</v>
      </c>
      <c r="D252" s="205" t="s">
        <v>128</v>
      </c>
      <c r="E252" s="206" t="s">
        <v>390</v>
      </c>
      <c r="F252" s="207" t="s">
        <v>391</v>
      </c>
      <c r="G252" s="208" t="s">
        <v>167</v>
      </c>
      <c r="H252" s="209">
        <v>271.675</v>
      </c>
      <c r="I252" s="210"/>
      <c r="J252" s="211">
        <f>ROUND(I252*H252,2)</f>
        <v>0</v>
      </c>
      <c r="K252" s="207" t="s">
        <v>132</v>
      </c>
      <c r="L252" s="42"/>
      <c r="M252" s="212" t="s">
        <v>1</v>
      </c>
      <c r="N252" s="213" t="s">
        <v>42</v>
      </c>
      <c r="O252" s="78"/>
      <c r="P252" s="214">
        <f>O252*H252</f>
        <v>0</v>
      </c>
      <c r="Q252" s="214">
        <v>0.001</v>
      </c>
      <c r="R252" s="214">
        <f>Q252*H252</f>
        <v>0.271675</v>
      </c>
      <c r="S252" s="214">
        <v>0.00031</v>
      </c>
      <c r="T252" s="215">
        <f>S252*H252</f>
        <v>0.08421925000000001</v>
      </c>
      <c r="AR252" s="16" t="s">
        <v>211</v>
      </c>
      <c r="AT252" s="16" t="s">
        <v>128</v>
      </c>
      <c r="AU252" s="16" t="s">
        <v>81</v>
      </c>
      <c r="AY252" s="16" t="s">
        <v>126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6" t="s">
        <v>79</v>
      </c>
      <c r="BK252" s="216">
        <f>ROUND(I252*H252,2)</f>
        <v>0</v>
      </c>
      <c r="BL252" s="16" t="s">
        <v>211</v>
      </c>
      <c r="BM252" s="16" t="s">
        <v>392</v>
      </c>
    </row>
    <row r="253" spans="2:65" s="1" customFormat="1" ht="16.5" customHeight="1">
      <c r="B253" s="37"/>
      <c r="C253" s="205" t="s">
        <v>393</v>
      </c>
      <c r="D253" s="205" t="s">
        <v>128</v>
      </c>
      <c r="E253" s="206" t="s">
        <v>394</v>
      </c>
      <c r="F253" s="207" t="s">
        <v>395</v>
      </c>
      <c r="G253" s="208" t="s">
        <v>167</v>
      </c>
      <c r="H253" s="209">
        <v>271.675</v>
      </c>
      <c r="I253" s="210"/>
      <c r="J253" s="211">
        <f>ROUND(I253*H253,2)</f>
        <v>0</v>
      </c>
      <c r="K253" s="207" t="s">
        <v>132</v>
      </c>
      <c r="L253" s="42"/>
      <c r="M253" s="212" t="s">
        <v>1</v>
      </c>
      <c r="N253" s="213" t="s">
        <v>42</v>
      </c>
      <c r="O253" s="78"/>
      <c r="P253" s="214">
        <f>O253*H253</f>
        <v>0</v>
      </c>
      <c r="Q253" s="214">
        <v>0.0002</v>
      </c>
      <c r="R253" s="214">
        <f>Q253*H253</f>
        <v>0.05433500000000001</v>
      </c>
      <c r="S253" s="214">
        <v>0</v>
      </c>
      <c r="T253" s="215">
        <f>S253*H253</f>
        <v>0</v>
      </c>
      <c r="AR253" s="16" t="s">
        <v>211</v>
      </c>
      <c r="AT253" s="16" t="s">
        <v>128</v>
      </c>
      <c r="AU253" s="16" t="s">
        <v>81</v>
      </c>
      <c r="AY253" s="16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6" t="s">
        <v>79</v>
      </c>
      <c r="BK253" s="216">
        <f>ROUND(I253*H253,2)</f>
        <v>0</v>
      </c>
      <c r="BL253" s="16" t="s">
        <v>211</v>
      </c>
      <c r="BM253" s="16" t="s">
        <v>396</v>
      </c>
    </row>
    <row r="254" spans="2:65" s="1" customFormat="1" ht="16.5" customHeight="1">
      <c r="B254" s="37"/>
      <c r="C254" s="205" t="s">
        <v>397</v>
      </c>
      <c r="D254" s="205" t="s">
        <v>128</v>
      </c>
      <c r="E254" s="206" t="s">
        <v>398</v>
      </c>
      <c r="F254" s="207" t="s">
        <v>399</v>
      </c>
      <c r="G254" s="208" t="s">
        <v>167</v>
      </c>
      <c r="H254" s="209">
        <v>271.675</v>
      </c>
      <c r="I254" s="210"/>
      <c r="J254" s="211">
        <f>ROUND(I254*H254,2)</f>
        <v>0</v>
      </c>
      <c r="K254" s="207" t="s">
        <v>132</v>
      </c>
      <c r="L254" s="42"/>
      <c r="M254" s="212" t="s">
        <v>1</v>
      </c>
      <c r="N254" s="213" t="s">
        <v>42</v>
      </c>
      <c r="O254" s="78"/>
      <c r="P254" s="214">
        <f>O254*H254</f>
        <v>0</v>
      </c>
      <c r="Q254" s="214">
        <v>0.00029</v>
      </c>
      <c r="R254" s="214">
        <f>Q254*H254</f>
        <v>0.07878575</v>
      </c>
      <c r="S254" s="214">
        <v>0</v>
      </c>
      <c r="T254" s="215">
        <f>S254*H254</f>
        <v>0</v>
      </c>
      <c r="AR254" s="16" t="s">
        <v>211</v>
      </c>
      <c r="AT254" s="16" t="s">
        <v>128</v>
      </c>
      <c r="AU254" s="16" t="s">
        <v>81</v>
      </c>
      <c r="AY254" s="16" t="s">
        <v>126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6" t="s">
        <v>79</v>
      </c>
      <c r="BK254" s="216">
        <f>ROUND(I254*H254,2)</f>
        <v>0</v>
      </c>
      <c r="BL254" s="16" t="s">
        <v>211</v>
      </c>
      <c r="BM254" s="16" t="s">
        <v>400</v>
      </c>
    </row>
    <row r="255" spans="2:51" s="14" customFormat="1" ht="12">
      <c r="B255" s="261"/>
      <c r="C255" s="262"/>
      <c r="D255" s="219" t="s">
        <v>135</v>
      </c>
      <c r="E255" s="263" t="s">
        <v>1</v>
      </c>
      <c r="F255" s="264" t="s">
        <v>401</v>
      </c>
      <c r="G255" s="262"/>
      <c r="H255" s="263" t="s">
        <v>1</v>
      </c>
      <c r="I255" s="265"/>
      <c r="J255" s="262"/>
      <c r="K255" s="262"/>
      <c r="L255" s="266"/>
      <c r="M255" s="267"/>
      <c r="N255" s="268"/>
      <c r="O255" s="268"/>
      <c r="P255" s="268"/>
      <c r="Q255" s="268"/>
      <c r="R255" s="268"/>
      <c r="S255" s="268"/>
      <c r="T255" s="269"/>
      <c r="AT255" s="270" t="s">
        <v>135</v>
      </c>
      <c r="AU255" s="270" t="s">
        <v>81</v>
      </c>
      <c r="AV255" s="14" t="s">
        <v>79</v>
      </c>
      <c r="AW255" s="14" t="s">
        <v>33</v>
      </c>
      <c r="AX255" s="14" t="s">
        <v>71</v>
      </c>
      <c r="AY255" s="270" t="s">
        <v>126</v>
      </c>
    </row>
    <row r="256" spans="2:51" s="11" customFormat="1" ht="12">
      <c r="B256" s="217"/>
      <c r="C256" s="218"/>
      <c r="D256" s="219" t="s">
        <v>135</v>
      </c>
      <c r="E256" s="220" t="s">
        <v>1</v>
      </c>
      <c r="F256" s="221" t="s">
        <v>402</v>
      </c>
      <c r="G256" s="218"/>
      <c r="H256" s="222">
        <v>48.3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135</v>
      </c>
      <c r="AU256" s="228" t="s">
        <v>81</v>
      </c>
      <c r="AV256" s="11" t="s">
        <v>81</v>
      </c>
      <c r="AW256" s="11" t="s">
        <v>33</v>
      </c>
      <c r="AX256" s="11" t="s">
        <v>71</v>
      </c>
      <c r="AY256" s="228" t="s">
        <v>126</v>
      </c>
    </row>
    <row r="257" spans="2:51" s="11" customFormat="1" ht="12">
      <c r="B257" s="217"/>
      <c r="C257" s="218"/>
      <c r="D257" s="219" t="s">
        <v>135</v>
      </c>
      <c r="E257" s="220" t="s">
        <v>1</v>
      </c>
      <c r="F257" s="221" t="s">
        <v>403</v>
      </c>
      <c r="G257" s="218"/>
      <c r="H257" s="222">
        <v>16.965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135</v>
      </c>
      <c r="AU257" s="228" t="s">
        <v>81</v>
      </c>
      <c r="AV257" s="11" t="s">
        <v>81</v>
      </c>
      <c r="AW257" s="11" t="s">
        <v>33</v>
      </c>
      <c r="AX257" s="11" t="s">
        <v>71</v>
      </c>
      <c r="AY257" s="228" t="s">
        <v>126</v>
      </c>
    </row>
    <row r="258" spans="2:51" s="12" customFormat="1" ht="12">
      <c r="B258" s="229"/>
      <c r="C258" s="230"/>
      <c r="D258" s="219" t="s">
        <v>135</v>
      </c>
      <c r="E258" s="231" t="s">
        <v>1</v>
      </c>
      <c r="F258" s="232" t="s">
        <v>137</v>
      </c>
      <c r="G258" s="230"/>
      <c r="H258" s="233">
        <v>65.265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135</v>
      </c>
      <c r="AU258" s="239" t="s">
        <v>81</v>
      </c>
      <c r="AV258" s="12" t="s">
        <v>138</v>
      </c>
      <c r="AW258" s="12" t="s">
        <v>33</v>
      </c>
      <c r="AX258" s="12" t="s">
        <v>71</v>
      </c>
      <c r="AY258" s="239" t="s">
        <v>126</v>
      </c>
    </row>
    <row r="259" spans="2:51" s="14" customFormat="1" ht="12">
      <c r="B259" s="261"/>
      <c r="C259" s="262"/>
      <c r="D259" s="219" t="s">
        <v>135</v>
      </c>
      <c r="E259" s="263" t="s">
        <v>1</v>
      </c>
      <c r="F259" s="264" t="s">
        <v>404</v>
      </c>
      <c r="G259" s="262"/>
      <c r="H259" s="263" t="s">
        <v>1</v>
      </c>
      <c r="I259" s="265"/>
      <c r="J259" s="262"/>
      <c r="K259" s="262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135</v>
      </c>
      <c r="AU259" s="270" t="s">
        <v>81</v>
      </c>
      <c r="AV259" s="14" t="s">
        <v>79</v>
      </c>
      <c r="AW259" s="14" t="s">
        <v>33</v>
      </c>
      <c r="AX259" s="14" t="s">
        <v>71</v>
      </c>
      <c r="AY259" s="270" t="s">
        <v>126</v>
      </c>
    </row>
    <row r="260" spans="2:51" s="11" customFormat="1" ht="12">
      <c r="B260" s="217"/>
      <c r="C260" s="218"/>
      <c r="D260" s="219" t="s">
        <v>135</v>
      </c>
      <c r="E260" s="220" t="s">
        <v>1</v>
      </c>
      <c r="F260" s="221" t="s">
        <v>405</v>
      </c>
      <c r="G260" s="218"/>
      <c r="H260" s="222">
        <v>37.8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135</v>
      </c>
      <c r="AU260" s="228" t="s">
        <v>81</v>
      </c>
      <c r="AV260" s="11" t="s">
        <v>81</v>
      </c>
      <c r="AW260" s="11" t="s">
        <v>33</v>
      </c>
      <c r="AX260" s="11" t="s">
        <v>71</v>
      </c>
      <c r="AY260" s="228" t="s">
        <v>126</v>
      </c>
    </row>
    <row r="261" spans="2:51" s="11" customFormat="1" ht="12">
      <c r="B261" s="217"/>
      <c r="C261" s="218"/>
      <c r="D261" s="219" t="s">
        <v>135</v>
      </c>
      <c r="E261" s="220" t="s">
        <v>1</v>
      </c>
      <c r="F261" s="221" t="s">
        <v>406</v>
      </c>
      <c r="G261" s="218"/>
      <c r="H261" s="222">
        <v>11.96</v>
      </c>
      <c r="I261" s="223"/>
      <c r="J261" s="218"/>
      <c r="K261" s="218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135</v>
      </c>
      <c r="AU261" s="228" t="s">
        <v>81</v>
      </c>
      <c r="AV261" s="11" t="s">
        <v>81</v>
      </c>
      <c r="AW261" s="11" t="s">
        <v>33</v>
      </c>
      <c r="AX261" s="11" t="s">
        <v>71</v>
      </c>
      <c r="AY261" s="228" t="s">
        <v>126</v>
      </c>
    </row>
    <row r="262" spans="2:51" s="12" customFormat="1" ht="12">
      <c r="B262" s="229"/>
      <c r="C262" s="230"/>
      <c r="D262" s="219" t="s">
        <v>135</v>
      </c>
      <c r="E262" s="231" t="s">
        <v>1</v>
      </c>
      <c r="F262" s="232" t="s">
        <v>137</v>
      </c>
      <c r="G262" s="230"/>
      <c r="H262" s="233">
        <v>49.76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135</v>
      </c>
      <c r="AU262" s="239" t="s">
        <v>81</v>
      </c>
      <c r="AV262" s="12" t="s">
        <v>138</v>
      </c>
      <c r="AW262" s="12" t="s">
        <v>33</v>
      </c>
      <c r="AX262" s="12" t="s">
        <v>71</v>
      </c>
      <c r="AY262" s="239" t="s">
        <v>126</v>
      </c>
    </row>
    <row r="263" spans="2:51" s="14" customFormat="1" ht="12">
      <c r="B263" s="261"/>
      <c r="C263" s="262"/>
      <c r="D263" s="219" t="s">
        <v>135</v>
      </c>
      <c r="E263" s="263" t="s">
        <v>1</v>
      </c>
      <c r="F263" s="264" t="s">
        <v>407</v>
      </c>
      <c r="G263" s="262"/>
      <c r="H263" s="263" t="s">
        <v>1</v>
      </c>
      <c r="I263" s="265"/>
      <c r="J263" s="262"/>
      <c r="K263" s="262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135</v>
      </c>
      <c r="AU263" s="270" t="s">
        <v>81</v>
      </c>
      <c r="AV263" s="14" t="s">
        <v>79</v>
      </c>
      <c r="AW263" s="14" t="s">
        <v>33</v>
      </c>
      <c r="AX263" s="14" t="s">
        <v>71</v>
      </c>
      <c r="AY263" s="270" t="s">
        <v>126</v>
      </c>
    </row>
    <row r="264" spans="2:51" s="11" customFormat="1" ht="12">
      <c r="B264" s="217"/>
      <c r="C264" s="218"/>
      <c r="D264" s="219" t="s">
        <v>135</v>
      </c>
      <c r="E264" s="220" t="s">
        <v>1</v>
      </c>
      <c r="F264" s="221" t="s">
        <v>408</v>
      </c>
      <c r="G264" s="218"/>
      <c r="H264" s="222">
        <v>90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135</v>
      </c>
      <c r="AU264" s="228" t="s">
        <v>81</v>
      </c>
      <c r="AV264" s="11" t="s">
        <v>81</v>
      </c>
      <c r="AW264" s="11" t="s">
        <v>33</v>
      </c>
      <c r="AX264" s="11" t="s">
        <v>71</v>
      </c>
      <c r="AY264" s="228" t="s">
        <v>126</v>
      </c>
    </row>
    <row r="265" spans="2:51" s="11" customFormat="1" ht="12">
      <c r="B265" s="217"/>
      <c r="C265" s="218"/>
      <c r="D265" s="219" t="s">
        <v>135</v>
      </c>
      <c r="E265" s="220" t="s">
        <v>1</v>
      </c>
      <c r="F265" s="221" t="s">
        <v>409</v>
      </c>
      <c r="G265" s="218"/>
      <c r="H265" s="222">
        <v>33.8</v>
      </c>
      <c r="I265" s="223"/>
      <c r="J265" s="218"/>
      <c r="K265" s="218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135</v>
      </c>
      <c r="AU265" s="228" t="s">
        <v>81</v>
      </c>
      <c r="AV265" s="11" t="s">
        <v>81</v>
      </c>
      <c r="AW265" s="11" t="s">
        <v>33</v>
      </c>
      <c r="AX265" s="11" t="s">
        <v>71</v>
      </c>
      <c r="AY265" s="228" t="s">
        <v>126</v>
      </c>
    </row>
    <row r="266" spans="2:51" s="12" customFormat="1" ht="12">
      <c r="B266" s="229"/>
      <c r="C266" s="230"/>
      <c r="D266" s="219" t="s">
        <v>135</v>
      </c>
      <c r="E266" s="231" t="s">
        <v>1</v>
      </c>
      <c r="F266" s="232" t="s">
        <v>137</v>
      </c>
      <c r="G266" s="230"/>
      <c r="H266" s="233">
        <v>123.8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135</v>
      </c>
      <c r="AU266" s="239" t="s">
        <v>81</v>
      </c>
      <c r="AV266" s="12" t="s">
        <v>138</v>
      </c>
      <c r="AW266" s="12" t="s">
        <v>33</v>
      </c>
      <c r="AX266" s="12" t="s">
        <v>71</v>
      </c>
      <c r="AY266" s="239" t="s">
        <v>126</v>
      </c>
    </row>
    <row r="267" spans="2:51" s="14" customFormat="1" ht="12">
      <c r="B267" s="261"/>
      <c r="C267" s="262"/>
      <c r="D267" s="219" t="s">
        <v>135</v>
      </c>
      <c r="E267" s="263" t="s">
        <v>1</v>
      </c>
      <c r="F267" s="264" t="s">
        <v>410</v>
      </c>
      <c r="G267" s="262"/>
      <c r="H267" s="263" t="s">
        <v>1</v>
      </c>
      <c r="I267" s="265"/>
      <c r="J267" s="262"/>
      <c r="K267" s="262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135</v>
      </c>
      <c r="AU267" s="270" t="s">
        <v>81</v>
      </c>
      <c r="AV267" s="14" t="s">
        <v>79</v>
      </c>
      <c r="AW267" s="14" t="s">
        <v>33</v>
      </c>
      <c r="AX267" s="14" t="s">
        <v>71</v>
      </c>
      <c r="AY267" s="270" t="s">
        <v>126</v>
      </c>
    </row>
    <row r="268" spans="2:51" s="11" customFormat="1" ht="12">
      <c r="B268" s="217"/>
      <c r="C268" s="218"/>
      <c r="D268" s="219" t="s">
        <v>135</v>
      </c>
      <c r="E268" s="220" t="s">
        <v>1</v>
      </c>
      <c r="F268" s="221" t="s">
        <v>411</v>
      </c>
      <c r="G268" s="218"/>
      <c r="H268" s="222">
        <v>27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135</v>
      </c>
      <c r="AU268" s="228" t="s">
        <v>81</v>
      </c>
      <c r="AV268" s="11" t="s">
        <v>81</v>
      </c>
      <c r="AW268" s="11" t="s">
        <v>33</v>
      </c>
      <c r="AX268" s="11" t="s">
        <v>71</v>
      </c>
      <c r="AY268" s="228" t="s">
        <v>126</v>
      </c>
    </row>
    <row r="269" spans="2:51" s="11" customFormat="1" ht="12">
      <c r="B269" s="217"/>
      <c r="C269" s="218"/>
      <c r="D269" s="219" t="s">
        <v>135</v>
      </c>
      <c r="E269" s="220" t="s">
        <v>1</v>
      </c>
      <c r="F269" s="221" t="s">
        <v>412</v>
      </c>
      <c r="G269" s="218"/>
      <c r="H269" s="222">
        <v>5.85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135</v>
      </c>
      <c r="AU269" s="228" t="s">
        <v>81</v>
      </c>
      <c r="AV269" s="11" t="s">
        <v>81</v>
      </c>
      <c r="AW269" s="11" t="s">
        <v>33</v>
      </c>
      <c r="AX269" s="11" t="s">
        <v>71</v>
      </c>
      <c r="AY269" s="228" t="s">
        <v>126</v>
      </c>
    </row>
    <row r="270" spans="2:51" s="13" customFormat="1" ht="12">
      <c r="B270" s="240"/>
      <c r="C270" s="241"/>
      <c r="D270" s="219" t="s">
        <v>135</v>
      </c>
      <c r="E270" s="242" t="s">
        <v>1</v>
      </c>
      <c r="F270" s="243" t="s">
        <v>141</v>
      </c>
      <c r="G270" s="241"/>
      <c r="H270" s="244">
        <v>271.675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135</v>
      </c>
      <c r="AU270" s="250" t="s">
        <v>81</v>
      </c>
      <c r="AV270" s="13" t="s">
        <v>133</v>
      </c>
      <c r="AW270" s="13" t="s">
        <v>33</v>
      </c>
      <c r="AX270" s="13" t="s">
        <v>79</v>
      </c>
      <c r="AY270" s="250" t="s">
        <v>126</v>
      </c>
    </row>
    <row r="271" spans="2:63" s="10" customFormat="1" ht="25.9" customHeight="1">
      <c r="B271" s="189"/>
      <c r="C271" s="190"/>
      <c r="D271" s="191" t="s">
        <v>70</v>
      </c>
      <c r="E271" s="192" t="s">
        <v>413</v>
      </c>
      <c r="F271" s="192" t="s">
        <v>414</v>
      </c>
      <c r="G271" s="190"/>
      <c r="H271" s="190"/>
      <c r="I271" s="193"/>
      <c r="J271" s="194">
        <f>BK271</f>
        <v>0</v>
      </c>
      <c r="K271" s="190"/>
      <c r="L271" s="195"/>
      <c r="M271" s="196"/>
      <c r="N271" s="197"/>
      <c r="O271" s="197"/>
      <c r="P271" s="198">
        <f>P272</f>
        <v>0</v>
      </c>
      <c r="Q271" s="197"/>
      <c r="R271" s="198">
        <f>R272</f>
        <v>0</v>
      </c>
      <c r="S271" s="197"/>
      <c r="T271" s="199">
        <f>T272</f>
        <v>0</v>
      </c>
      <c r="AR271" s="200" t="s">
        <v>151</v>
      </c>
      <c r="AT271" s="201" t="s">
        <v>70</v>
      </c>
      <c r="AU271" s="201" t="s">
        <v>71</v>
      </c>
      <c r="AY271" s="200" t="s">
        <v>126</v>
      </c>
      <c r="BK271" s="202">
        <f>BK272</f>
        <v>0</v>
      </c>
    </row>
    <row r="272" spans="2:63" s="10" customFormat="1" ht="22.8" customHeight="1">
      <c r="B272" s="189"/>
      <c r="C272" s="190"/>
      <c r="D272" s="191" t="s">
        <v>70</v>
      </c>
      <c r="E272" s="203" t="s">
        <v>415</v>
      </c>
      <c r="F272" s="203" t="s">
        <v>416</v>
      </c>
      <c r="G272" s="190"/>
      <c r="H272" s="190"/>
      <c r="I272" s="193"/>
      <c r="J272" s="204">
        <f>BK272</f>
        <v>0</v>
      </c>
      <c r="K272" s="190"/>
      <c r="L272" s="195"/>
      <c r="M272" s="196"/>
      <c r="N272" s="197"/>
      <c r="O272" s="197"/>
      <c r="P272" s="198">
        <f>P273</f>
        <v>0</v>
      </c>
      <c r="Q272" s="197"/>
      <c r="R272" s="198">
        <f>R273</f>
        <v>0</v>
      </c>
      <c r="S272" s="197"/>
      <c r="T272" s="199">
        <f>T273</f>
        <v>0</v>
      </c>
      <c r="AR272" s="200" t="s">
        <v>151</v>
      </c>
      <c r="AT272" s="201" t="s">
        <v>70</v>
      </c>
      <c r="AU272" s="201" t="s">
        <v>79</v>
      </c>
      <c r="AY272" s="200" t="s">
        <v>126</v>
      </c>
      <c r="BK272" s="202">
        <f>BK273</f>
        <v>0</v>
      </c>
    </row>
    <row r="273" spans="2:65" s="1" customFormat="1" ht="16.5" customHeight="1">
      <c r="B273" s="37"/>
      <c r="C273" s="205" t="s">
        <v>417</v>
      </c>
      <c r="D273" s="205" t="s">
        <v>128</v>
      </c>
      <c r="E273" s="206" t="s">
        <v>418</v>
      </c>
      <c r="F273" s="207" t="s">
        <v>416</v>
      </c>
      <c r="G273" s="208" t="s">
        <v>333</v>
      </c>
      <c r="H273" s="271"/>
      <c r="I273" s="210"/>
      <c r="J273" s="211">
        <f>ROUND(I273*H273,2)</f>
        <v>0</v>
      </c>
      <c r="K273" s="207" t="s">
        <v>175</v>
      </c>
      <c r="L273" s="42"/>
      <c r="M273" s="272" t="s">
        <v>1</v>
      </c>
      <c r="N273" s="273" t="s">
        <v>42</v>
      </c>
      <c r="O273" s="274"/>
      <c r="P273" s="275">
        <f>O273*H273</f>
        <v>0</v>
      </c>
      <c r="Q273" s="275">
        <v>0</v>
      </c>
      <c r="R273" s="275">
        <f>Q273*H273</f>
        <v>0</v>
      </c>
      <c r="S273" s="275">
        <v>0</v>
      </c>
      <c r="T273" s="276">
        <f>S273*H273</f>
        <v>0</v>
      </c>
      <c r="AR273" s="16" t="s">
        <v>419</v>
      </c>
      <c r="AT273" s="16" t="s">
        <v>128</v>
      </c>
      <c r="AU273" s="16" t="s">
        <v>81</v>
      </c>
      <c r="AY273" s="16" t="s">
        <v>126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6" t="s">
        <v>79</v>
      </c>
      <c r="BK273" s="216">
        <f>ROUND(I273*H273,2)</f>
        <v>0</v>
      </c>
      <c r="BL273" s="16" t="s">
        <v>419</v>
      </c>
      <c r="BM273" s="16" t="s">
        <v>420</v>
      </c>
    </row>
    <row r="274" spans="2:12" s="1" customFormat="1" ht="6.95" customHeight="1">
      <c r="B274" s="56"/>
      <c r="C274" s="57"/>
      <c r="D274" s="57"/>
      <c r="E274" s="57"/>
      <c r="F274" s="57"/>
      <c r="G274" s="57"/>
      <c r="H274" s="57"/>
      <c r="I274" s="154"/>
      <c r="J274" s="57"/>
      <c r="K274" s="57"/>
      <c r="L274" s="42"/>
    </row>
  </sheetData>
  <sheetProtection password="CC35" sheet="1" objects="1" scenarios="1" formatColumns="0" formatRows="0" autoFilter="0"/>
  <autoFilter ref="C93:K27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81</v>
      </c>
    </row>
    <row r="4" spans="2:46" ht="24.95" customHeight="1">
      <c r="B4" s="19"/>
      <c r="D4" s="127" t="s">
        <v>88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Muzeum Oderska</v>
      </c>
      <c r="F7" s="128"/>
      <c r="G7" s="128"/>
      <c r="H7" s="128"/>
      <c r="L7" s="19"/>
    </row>
    <row r="8" spans="2:12" s="1" customFormat="1" ht="12" customHeight="1">
      <c r="B8" s="42"/>
      <c r="D8" s="128" t="s">
        <v>89</v>
      </c>
      <c r="I8" s="130"/>
      <c r="L8" s="42"/>
    </row>
    <row r="9" spans="2:12" s="1" customFormat="1" ht="36.95" customHeight="1">
      <c r="B9" s="42"/>
      <c r="E9" s="131" t="s">
        <v>421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13. 2. 2019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">
        <v>26</v>
      </c>
      <c r="L14" s="42"/>
    </row>
    <row r="15" spans="2:12" s="1" customFormat="1" ht="18" customHeight="1">
      <c r="B15" s="42"/>
      <c r="E15" s="16" t="s">
        <v>27</v>
      </c>
      <c r="I15" s="132" t="s">
        <v>28</v>
      </c>
      <c r="J15" s="16" t="s">
        <v>29</v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30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32</v>
      </c>
      <c r="I20" s="132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32" t="s">
        <v>28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35</v>
      </c>
      <c r="I23" s="132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2" t="s">
        <v>28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36</v>
      </c>
      <c r="I26" s="130"/>
      <c r="L26" s="42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37</v>
      </c>
      <c r="I30" s="130"/>
      <c r="J30" s="139">
        <f>ROUND(J92,1)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39</v>
      </c>
      <c r="I32" s="141" t="s">
        <v>38</v>
      </c>
      <c r="J32" s="140" t="s">
        <v>40</v>
      </c>
      <c r="L32" s="42"/>
    </row>
    <row r="33" spans="2:12" s="1" customFormat="1" ht="14.4" customHeight="1">
      <c r="B33" s="42"/>
      <c r="D33" s="128" t="s">
        <v>41</v>
      </c>
      <c r="E33" s="128" t="s">
        <v>42</v>
      </c>
      <c r="F33" s="142">
        <f>ROUND((SUM(BE92:BE185)),1)</f>
        <v>0</v>
      </c>
      <c r="I33" s="143">
        <v>0.21</v>
      </c>
      <c r="J33" s="142">
        <f>ROUND(((SUM(BE92:BE185))*I33),1)</f>
        <v>0</v>
      </c>
      <c r="L33" s="42"/>
    </row>
    <row r="34" spans="2:12" s="1" customFormat="1" ht="14.4" customHeight="1">
      <c r="B34" s="42"/>
      <c r="E34" s="128" t="s">
        <v>43</v>
      </c>
      <c r="F34" s="142">
        <f>ROUND((SUM(BF92:BF185)),1)</f>
        <v>0</v>
      </c>
      <c r="I34" s="143">
        <v>0.15</v>
      </c>
      <c r="J34" s="142">
        <f>ROUND(((SUM(BF92:BF185))*I34),1)</f>
        <v>0</v>
      </c>
      <c r="L34" s="42"/>
    </row>
    <row r="35" spans="2:12" s="1" customFormat="1" ht="14.4" customHeight="1" hidden="1">
      <c r="B35" s="42"/>
      <c r="E35" s="128" t="s">
        <v>44</v>
      </c>
      <c r="F35" s="142">
        <f>ROUND((SUM(BG92:BG185)),1)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45</v>
      </c>
      <c r="F36" s="142">
        <f>ROUND((SUM(BH92:BH185)),1)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46</v>
      </c>
      <c r="F37" s="142">
        <f>ROUND((SUM(BI92:BI185)),1)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91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Muzeum Oderska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89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20 - Oprava podlah v místnostech- část chodby, kotelna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 xml:space="preserve"> </v>
      </c>
      <c r="G52" s="38"/>
      <c r="H52" s="38"/>
      <c r="I52" s="132" t="s">
        <v>22</v>
      </c>
      <c r="J52" s="66" t="str">
        <f>IF(J12="","",J12)</f>
        <v>13. 2. 2019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Městský úřad Odry</v>
      </c>
      <c r="G54" s="38"/>
      <c r="H54" s="38"/>
      <c r="I54" s="132" t="s">
        <v>32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2" t="s">
        <v>35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92</v>
      </c>
      <c r="D57" s="160"/>
      <c r="E57" s="160"/>
      <c r="F57" s="160"/>
      <c r="G57" s="160"/>
      <c r="H57" s="160"/>
      <c r="I57" s="161"/>
      <c r="J57" s="162" t="s">
        <v>93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94</v>
      </c>
      <c r="D59" s="38"/>
      <c r="E59" s="38"/>
      <c r="F59" s="38"/>
      <c r="G59" s="38"/>
      <c r="H59" s="38"/>
      <c r="I59" s="130"/>
      <c r="J59" s="97">
        <f>J92</f>
        <v>0</v>
      </c>
      <c r="K59" s="38"/>
      <c r="L59" s="42"/>
      <c r="AU59" s="16" t="s">
        <v>95</v>
      </c>
    </row>
    <row r="60" spans="2:12" s="7" customFormat="1" ht="24.95" customHeight="1">
      <c r="B60" s="164"/>
      <c r="C60" s="165"/>
      <c r="D60" s="166" t="s">
        <v>96</v>
      </c>
      <c r="E60" s="167"/>
      <c r="F60" s="167"/>
      <c r="G60" s="167"/>
      <c r="H60" s="167"/>
      <c r="I60" s="168"/>
      <c r="J60" s="169">
        <f>J93</f>
        <v>0</v>
      </c>
      <c r="K60" s="165"/>
      <c r="L60" s="170"/>
    </row>
    <row r="61" spans="2:12" s="8" customFormat="1" ht="19.9" customHeight="1">
      <c r="B61" s="171"/>
      <c r="C61" s="172"/>
      <c r="D61" s="173" t="s">
        <v>97</v>
      </c>
      <c r="E61" s="174"/>
      <c r="F61" s="174"/>
      <c r="G61" s="174"/>
      <c r="H61" s="174"/>
      <c r="I61" s="175"/>
      <c r="J61" s="176">
        <f>J94</f>
        <v>0</v>
      </c>
      <c r="K61" s="172"/>
      <c r="L61" s="177"/>
    </row>
    <row r="62" spans="2:12" s="8" customFormat="1" ht="19.9" customHeight="1">
      <c r="B62" s="171"/>
      <c r="C62" s="172"/>
      <c r="D62" s="173" t="s">
        <v>98</v>
      </c>
      <c r="E62" s="174"/>
      <c r="F62" s="174"/>
      <c r="G62" s="174"/>
      <c r="H62" s="174"/>
      <c r="I62" s="175"/>
      <c r="J62" s="176">
        <f>J102</f>
        <v>0</v>
      </c>
      <c r="K62" s="172"/>
      <c r="L62" s="177"/>
    </row>
    <row r="63" spans="2:12" s="8" customFormat="1" ht="19.9" customHeight="1">
      <c r="B63" s="171"/>
      <c r="C63" s="172"/>
      <c r="D63" s="173" t="s">
        <v>100</v>
      </c>
      <c r="E63" s="174"/>
      <c r="F63" s="174"/>
      <c r="G63" s="174"/>
      <c r="H63" s="174"/>
      <c r="I63" s="175"/>
      <c r="J63" s="176">
        <f>J110</f>
        <v>0</v>
      </c>
      <c r="K63" s="172"/>
      <c r="L63" s="177"/>
    </row>
    <row r="64" spans="2:12" s="8" customFormat="1" ht="19.9" customHeight="1">
      <c r="B64" s="171"/>
      <c r="C64" s="172"/>
      <c r="D64" s="173" t="s">
        <v>101</v>
      </c>
      <c r="E64" s="174"/>
      <c r="F64" s="174"/>
      <c r="G64" s="174"/>
      <c r="H64" s="174"/>
      <c r="I64" s="175"/>
      <c r="J64" s="176">
        <f>J126</f>
        <v>0</v>
      </c>
      <c r="K64" s="172"/>
      <c r="L64" s="177"/>
    </row>
    <row r="65" spans="2:12" s="8" customFormat="1" ht="19.9" customHeight="1">
      <c r="B65" s="171"/>
      <c r="C65" s="172"/>
      <c r="D65" s="173" t="s">
        <v>102</v>
      </c>
      <c r="E65" s="174"/>
      <c r="F65" s="174"/>
      <c r="G65" s="174"/>
      <c r="H65" s="174"/>
      <c r="I65" s="175"/>
      <c r="J65" s="176">
        <f>J139</f>
        <v>0</v>
      </c>
      <c r="K65" s="172"/>
      <c r="L65" s="177"/>
    </row>
    <row r="66" spans="2:12" s="8" customFormat="1" ht="19.9" customHeight="1">
      <c r="B66" s="171"/>
      <c r="C66" s="172"/>
      <c r="D66" s="173" t="s">
        <v>103</v>
      </c>
      <c r="E66" s="174"/>
      <c r="F66" s="174"/>
      <c r="G66" s="174"/>
      <c r="H66" s="174"/>
      <c r="I66" s="175"/>
      <c r="J66" s="176">
        <f>J147</f>
        <v>0</v>
      </c>
      <c r="K66" s="172"/>
      <c r="L66" s="177"/>
    </row>
    <row r="67" spans="2:12" s="7" customFormat="1" ht="24.95" customHeight="1">
      <c r="B67" s="164"/>
      <c r="C67" s="165"/>
      <c r="D67" s="166" t="s">
        <v>104</v>
      </c>
      <c r="E67" s="167"/>
      <c r="F67" s="167"/>
      <c r="G67" s="167"/>
      <c r="H67" s="167"/>
      <c r="I67" s="168"/>
      <c r="J67" s="169">
        <f>J150</f>
        <v>0</v>
      </c>
      <c r="K67" s="165"/>
      <c r="L67" s="170"/>
    </row>
    <row r="68" spans="2:12" s="8" customFormat="1" ht="19.9" customHeight="1">
      <c r="B68" s="171"/>
      <c r="C68" s="172"/>
      <c r="D68" s="173" t="s">
        <v>105</v>
      </c>
      <c r="E68" s="174"/>
      <c r="F68" s="174"/>
      <c r="G68" s="174"/>
      <c r="H68" s="174"/>
      <c r="I68" s="175"/>
      <c r="J68" s="176">
        <f>J151</f>
        <v>0</v>
      </c>
      <c r="K68" s="172"/>
      <c r="L68" s="177"/>
    </row>
    <row r="69" spans="2:12" s="8" customFormat="1" ht="19.9" customHeight="1">
      <c r="B69" s="171"/>
      <c r="C69" s="172"/>
      <c r="D69" s="173" t="s">
        <v>107</v>
      </c>
      <c r="E69" s="174"/>
      <c r="F69" s="174"/>
      <c r="G69" s="174"/>
      <c r="H69" s="174"/>
      <c r="I69" s="175"/>
      <c r="J69" s="176">
        <f>J161</f>
        <v>0</v>
      </c>
      <c r="K69" s="172"/>
      <c r="L69" s="177"/>
    </row>
    <row r="70" spans="2:12" s="8" customFormat="1" ht="19.9" customHeight="1">
      <c r="B70" s="171"/>
      <c r="C70" s="172"/>
      <c r="D70" s="173" t="s">
        <v>108</v>
      </c>
      <c r="E70" s="174"/>
      <c r="F70" s="174"/>
      <c r="G70" s="174"/>
      <c r="H70" s="174"/>
      <c r="I70" s="175"/>
      <c r="J70" s="176">
        <f>J178</f>
        <v>0</v>
      </c>
      <c r="K70" s="172"/>
      <c r="L70" s="177"/>
    </row>
    <row r="71" spans="2:12" s="7" customFormat="1" ht="24.95" customHeight="1">
      <c r="B71" s="164"/>
      <c r="C71" s="165"/>
      <c r="D71" s="166" t="s">
        <v>109</v>
      </c>
      <c r="E71" s="167"/>
      <c r="F71" s="167"/>
      <c r="G71" s="167"/>
      <c r="H71" s="167"/>
      <c r="I71" s="168"/>
      <c r="J71" s="169">
        <f>J183</f>
        <v>0</v>
      </c>
      <c r="K71" s="165"/>
      <c r="L71" s="170"/>
    </row>
    <row r="72" spans="2:12" s="8" customFormat="1" ht="19.9" customHeight="1">
      <c r="B72" s="171"/>
      <c r="C72" s="172"/>
      <c r="D72" s="173" t="s">
        <v>110</v>
      </c>
      <c r="E72" s="174"/>
      <c r="F72" s="174"/>
      <c r="G72" s="174"/>
      <c r="H72" s="174"/>
      <c r="I72" s="175"/>
      <c r="J72" s="176">
        <f>J184</f>
        <v>0</v>
      </c>
      <c r="K72" s="172"/>
      <c r="L72" s="177"/>
    </row>
    <row r="73" spans="2:12" s="1" customFormat="1" ht="21.8" customHeight="1">
      <c r="B73" s="37"/>
      <c r="C73" s="38"/>
      <c r="D73" s="38"/>
      <c r="E73" s="38"/>
      <c r="F73" s="38"/>
      <c r="G73" s="38"/>
      <c r="H73" s="38"/>
      <c r="I73" s="130"/>
      <c r="J73" s="38"/>
      <c r="K73" s="38"/>
      <c r="L73" s="42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54"/>
      <c r="J74" s="57"/>
      <c r="K74" s="57"/>
      <c r="L74" s="42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57"/>
      <c r="J78" s="59"/>
      <c r="K78" s="59"/>
      <c r="L78" s="42"/>
    </row>
    <row r="79" spans="2:12" s="1" customFormat="1" ht="24.95" customHeight="1">
      <c r="B79" s="37"/>
      <c r="C79" s="22" t="s">
        <v>111</v>
      </c>
      <c r="D79" s="38"/>
      <c r="E79" s="38"/>
      <c r="F79" s="38"/>
      <c r="G79" s="38"/>
      <c r="H79" s="38"/>
      <c r="I79" s="130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30"/>
      <c r="J80" s="38"/>
      <c r="K80" s="38"/>
      <c r="L80" s="42"/>
    </row>
    <row r="81" spans="2:12" s="1" customFormat="1" ht="12" customHeight="1">
      <c r="B81" s="37"/>
      <c r="C81" s="31" t="s">
        <v>16</v>
      </c>
      <c r="D81" s="38"/>
      <c r="E81" s="38"/>
      <c r="F81" s="38"/>
      <c r="G81" s="38"/>
      <c r="H81" s="38"/>
      <c r="I81" s="130"/>
      <c r="J81" s="38"/>
      <c r="K81" s="38"/>
      <c r="L81" s="42"/>
    </row>
    <row r="82" spans="2:12" s="1" customFormat="1" ht="16.5" customHeight="1">
      <c r="B82" s="37"/>
      <c r="C82" s="38"/>
      <c r="D82" s="38"/>
      <c r="E82" s="158" t="str">
        <f>E7</f>
        <v>Muzeum Oderska</v>
      </c>
      <c r="F82" s="31"/>
      <c r="G82" s="31"/>
      <c r="H82" s="31"/>
      <c r="I82" s="130"/>
      <c r="J82" s="38"/>
      <c r="K82" s="38"/>
      <c r="L82" s="42"/>
    </row>
    <row r="83" spans="2:12" s="1" customFormat="1" ht="12" customHeight="1">
      <c r="B83" s="37"/>
      <c r="C83" s="31" t="s">
        <v>89</v>
      </c>
      <c r="D83" s="38"/>
      <c r="E83" s="38"/>
      <c r="F83" s="38"/>
      <c r="G83" s="38"/>
      <c r="H83" s="38"/>
      <c r="I83" s="130"/>
      <c r="J83" s="38"/>
      <c r="K83" s="38"/>
      <c r="L83" s="42"/>
    </row>
    <row r="84" spans="2:12" s="1" customFormat="1" ht="16.5" customHeight="1">
      <c r="B84" s="37"/>
      <c r="C84" s="38"/>
      <c r="D84" s="38"/>
      <c r="E84" s="63" t="str">
        <f>E9</f>
        <v>20 - Oprava podlah v místnostech- část chodby, kotelna</v>
      </c>
      <c r="F84" s="38"/>
      <c r="G84" s="38"/>
      <c r="H84" s="38"/>
      <c r="I84" s="130"/>
      <c r="J84" s="38"/>
      <c r="K84" s="38"/>
      <c r="L84" s="42"/>
    </row>
    <row r="85" spans="2:12" s="1" customFormat="1" ht="6.95" customHeight="1">
      <c r="B85" s="37"/>
      <c r="C85" s="38"/>
      <c r="D85" s="38"/>
      <c r="E85" s="38"/>
      <c r="F85" s="38"/>
      <c r="G85" s="38"/>
      <c r="H85" s="38"/>
      <c r="I85" s="130"/>
      <c r="J85" s="38"/>
      <c r="K85" s="38"/>
      <c r="L85" s="42"/>
    </row>
    <row r="86" spans="2:12" s="1" customFormat="1" ht="12" customHeight="1">
      <c r="B86" s="37"/>
      <c r="C86" s="31" t="s">
        <v>20</v>
      </c>
      <c r="D86" s="38"/>
      <c r="E86" s="38"/>
      <c r="F86" s="26" t="str">
        <f>F12</f>
        <v xml:space="preserve"> </v>
      </c>
      <c r="G86" s="38"/>
      <c r="H86" s="38"/>
      <c r="I86" s="132" t="s">
        <v>22</v>
      </c>
      <c r="J86" s="66" t="str">
        <f>IF(J12="","",J12)</f>
        <v>13. 2. 2019</v>
      </c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pans="2:12" s="1" customFormat="1" ht="13.65" customHeight="1">
      <c r="B88" s="37"/>
      <c r="C88" s="31" t="s">
        <v>24</v>
      </c>
      <c r="D88" s="38"/>
      <c r="E88" s="38"/>
      <c r="F88" s="26" t="str">
        <f>E15</f>
        <v>Městský úřad Odry</v>
      </c>
      <c r="G88" s="38"/>
      <c r="H88" s="38"/>
      <c r="I88" s="132" t="s">
        <v>32</v>
      </c>
      <c r="J88" s="35" t="str">
        <f>E21</f>
        <v xml:space="preserve"> </v>
      </c>
      <c r="K88" s="38"/>
      <c r="L88" s="42"/>
    </row>
    <row r="89" spans="2:12" s="1" customFormat="1" ht="13.65" customHeight="1">
      <c r="B89" s="37"/>
      <c r="C89" s="31" t="s">
        <v>30</v>
      </c>
      <c r="D89" s="38"/>
      <c r="E89" s="38"/>
      <c r="F89" s="26" t="str">
        <f>IF(E18="","",E18)</f>
        <v>Vyplň údaj</v>
      </c>
      <c r="G89" s="38"/>
      <c r="H89" s="38"/>
      <c r="I89" s="132" t="s">
        <v>35</v>
      </c>
      <c r="J89" s="35" t="str">
        <f>E24</f>
        <v xml:space="preserve"> </v>
      </c>
      <c r="K89" s="38"/>
      <c r="L89" s="42"/>
    </row>
    <row r="90" spans="2:12" s="1" customFormat="1" ht="10.3" customHeight="1">
      <c r="B90" s="37"/>
      <c r="C90" s="38"/>
      <c r="D90" s="38"/>
      <c r="E90" s="38"/>
      <c r="F90" s="38"/>
      <c r="G90" s="38"/>
      <c r="H90" s="38"/>
      <c r="I90" s="130"/>
      <c r="J90" s="38"/>
      <c r="K90" s="38"/>
      <c r="L90" s="42"/>
    </row>
    <row r="91" spans="2:20" s="9" customFormat="1" ht="29.25" customHeight="1">
      <c r="B91" s="178"/>
      <c r="C91" s="179" t="s">
        <v>112</v>
      </c>
      <c r="D91" s="180" t="s">
        <v>56</v>
      </c>
      <c r="E91" s="180" t="s">
        <v>52</v>
      </c>
      <c r="F91" s="180" t="s">
        <v>53</v>
      </c>
      <c r="G91" s="180" t="s">
        <v>113</v>
      </c>
      <c r="H91" s="180" t="s">
        <v>114</v>
      </c>
      <c r="I91" s="181" t="s">
        <v>115</v>
      </c>
      <c r="J91" s="182" t="s">
        <v>93</v>
      </c>
      <c r="K91" s="183" t="s">
        <v>116</v>
      </c>
      <c r="L91" s="184"/>
      <c r="M91" s="87" t="s">
        <v>1</v>
      </c>
      <c r="N91" s="88" t="s">
        <v>41</v>
      </c>
      <c r="O91" s="88" t="s">
        <v>117</v>
      </c>
      <c r="P91" s="88" t="s">
        <v>118</v>
      </c>
      <c r="Q91" s="88" t="s">
        <v>119</v>
      </c>
      <c r="R91" s="88" t="s">
        <v>120</v>
      </c>
      <c r="S91" s="88" t="s">
        <v>121</v>
      </c>
      <c r="T91" s="89" t="s">
        <v>122</v>
      </c>
    </row>
    <row r="92" spans="2:63" s="1" customFormat="1" ht="22.8" customHeight="1">
      <c r="B92" s="37"/>
      <c r="C92" s="94" t="s">
        <v>123</v>
      </c>
      <c r="D92" s="38"/>
      <c r="E92" s="38"/>
      <c r="F92" s="38"/>
      <c r="G92" s="38"/>
      <c r="H92" s="38"/>
      <c r="I92" s="130"/>
      <c r="J92" s="185">
        <f>BK92</f>
        <v>0</v>
      </c>
      <c r="K92" s="38"/>
      <c r="L92" s="42"/>
      <c r="M92" s="90"/>
      <c r="N92" s="91"/>
      <c r="O92" s="91"/>
      <c r="P92" s="186">
        <f>P93+P150+P183</f>
        <v>0</v>
      </c>
      <c r="Q92" s="91"/>
      <c r="R92" s="186">
        <f>R93+R150+R183</f>
        <v>20.173565438</v>
      </c>
      <c r="S92" s="91"/>
      <c r="T92" s="187">
        <f>T93+T150+T183</f>
        <v>16.47962584</v>
      </c>
      <c r="AT92" s="16" t="s">
        <v>70</v>
      </c>
      <c r="AU92" s="16" t="s">
        <v>95</v>
      </c>
      <c r="BK92" s="188">
        <f>BK93+BK150+BK183</f>
        <v>0</v>
      </c>
    </row>
    <row r="93" spans="2:63" s="10" customFormat="1" ht="25.9" customHeight="1">
      <c r="B93" s="189"/>
      <c r="C93" s="190"/>
      <c r="D93" s="191" t="s">
        <v>70</v>
      </c>
      <c r="E93" s="192" t="s">
        <v>124</v>
      </c>
      <c r="F93" s="192" t="s">
        <v>125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P94+P102+P110+P126+P139+P147</f>
        <v>0</v>
      </c>
      <c r="Q93" s="197"/>
      <c r="R93" s="198">
        <f>R94+R102+R110+R126+R139+R147</f>
        <v>14.135504150000001</v>
      </c>
      <c r="S93" s="197"/>
      <c r="T93" s="199">
        <f>T94+T102+T110+T126+T139+T147</f>
        <v>16.4416</v>
      </c>
      <c r="AR93" s="200" t="s">
        <v>79</v>
      </c>
      <c r="AT93" s="201" t="s">
        <v>70</v>
      </c>
      <c r="AU93" s="201" t="s">
        <v>71</v>
      </c>
      <c r="AY93" s="200" t="s">
        <v>126</v>
      </c>
      <c r="BK93" s="202">
        <f>BK94+BK102+BK110+BK126+BK139+BK147</f>
        <v>0</v>
      </c>
    </row>
    <row r="94" spans="2:63" s="10" customFormat="1" ht="22.8" customHeight="1">
      <c r="B94" s="189"/>
      <c r="C94" s="190"/>
      <c r="D94" s="191" t="s">
        <v>70</v>
      </c>
      <c r="E94" s="203" t="s">
        <v>79</v>
      </c>
      <c r="F94" s="203" t="s">
        <v>127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SUM(P95:P101)</f>
        <v>0</v>
      </c>
      <c r="Q94" s="197"/>
      <c r="R94" s="198">
        <f>SUM(R95:R101)</f>
        <v>0</v>
      </c>
      <c r="S94" s="197"/>
      <c r="T94" s="199">
        <f>SUM(T95:T101)</f>
        <v>0</v>
      </c>
      <c r="AR94" s="200" t="s">
        <v>79</v>
      </c>
      <c r="AT94" s="201" t="s">
        <v>70</v>
      </c>
      <c r="AU94" s="201" t="s">
        <v>79</v>
      </c>
      <c r="AY94" s="200" t="s">
        <v>126</v>
      </c>
      <c r="BK94" s="202">
        <f>SUM(BK95:BK101)</f>
        <v>0</v>
      </c>
    </row>
    <row r="95" spans="2:65" s="1" customFormat="1" ht="16.5" customHeight="1">
      <c r="B95" s="37"/>
      <c r="C95" s="205" t="s">
        <v>79</v>
      </c>
      <c r="D95" s="205" t="s">
        <v>128</v>
      </c>
      <c r="E95" s="206" t="s">
        <v>129</v>
      </c>
      <c r="F95" s="207" t="s">
        <v>130</v>
      </c>
      <c r="G95" s="208" t="s">
        <v>131</v>
      </c>
      <c r="H95" s="209">
        <v>1.548</v>
      </c>
      <c r="I95" s="210"/>
      <c r="J95" s="211">
        <f>ROUND(I95*H95,2)</f>
        <v>0</v>
      </c>
      <c r="K95" s="207" t="s">
        <v>132</v>
      </c>
      <c r="L95" s="42"/>
      <c r="M95" s="212" t="s">
        <v>1</v>
      </c>
      <c r="N95" s="213" t="s">
        <v>42</v>
      </c>
      <c r="O95" s="78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16" t="s">
        <v>133</v>
      </c>
      <c r="AT95" s="16" t="s">
        <v>128</v>
      </c>
      <c r="AU95" s="16" t="s">
        <v>81</v>
      </c>
      <c r="AY95" s="16" t="s">
        <v>126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79</v>
      </c>
      <c r="BK95" s="216">
        <f>ROUND(I95*H95,2)</f>
        <v>0</v>
      </c>
      <c r="BL95" s="16" t="s">
        <v>133</v>
      </c>
      <c r="BM95" s="16" t="s">
        <v>134</v>
      </c>
    </row>
    <row r="96" spans="2:51" s="11" customFormat="1" ht="12">
      <c r="B96" s="217"/>
      <c r="C96" s="218"/>
      <c r="D96" s="219" t="s">
        <v>135</v>
      </c>
      <c r="E96" s="220" t="s">
        <v>1</v>
      </c>
      <c r="F96" s="221" t="s">
        <v>422</v>
      </c>
      <c r="G96" s="218"/>
      <c r="H96" s="222">
        <v>1.548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135</v>
      </c>
      <c r="AU96" s="228" t="s">
        <v>81</v>
      </c>
      <c r="AV96" s="11" t="s">
        <v>81</v>
      </c>
      <c r="AW96" s="11" t="s">
        <v>33</v>
      </c>
      <c r="AX96" s="11" t="s">
        <v>79</v>
      </c>
      <c r="AY96" s="228" t="s">
        <v>126</v>
      </c>
    </row>
    <row r="97" spans="2:65" s="1" customFormat="1" ht="16.5" customHeight="1">
      <c r="B97" s="37"/>
      <c r="C97" s="205" t="s">
        <v>81</v>
      </c>
      <c r="D97" s="205" t="s">
        <v>128</v>
      </c>
      <c r="E97" s="206" t="s">
        <v>142</v>
      </c>
      <c r="F97" s="207" t="s">
        <v>143</v>
      </c>
      <c r="G97" s="208" t="s">
        <v>131</v>
      </c>
      <c r="H97" s="209">
        <v>1.548</v>
      </c>
      <c r="I97" s="210"/>
      <c r="J97" s="211">
        <f>ROUND(I97*H97,2)</f>
        <v>0</v>
      </c>
      <c r="K97" s="207" t="s">
        <v>132</v>
      </c>
      <c r="L97" s="42"/>
      <c r="M97" s="212" t="s">
        <v>1</v>
      </c>
      <c r="N97" s="213" t="s">
        <v>42</v>
      </c>
      <c r="O97" s="78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AR97" s="16" t="s">
        <v>133</v>
      </c>
      <c r="AT97" s="16" t="s">
        <v>128</v>
      </c>
      <c r="AU97" s="16" t="s">
        <v>81</v>
      </c>
      <c r="AY97" s="16" t="s">
        <v>126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79</v>
      </c>
      <c r="BK97" s="216">
        <f>ROUND(I97*H97,2)</f>
        <v>0</v>
      </c>
      <c r="BL97" s="16" t="s">
        <v>133</v>
      </c>
      <c r="BM97" s="16" t="s">
        <v>144</v>
      </c>
    </row>
    <row r="98" spans="2:65" s="1" customFormat="1" ht="16.5" customHeight="1">
      <c r="B98" s="37"/>
      <c r="C98" s="205" t="s">
        <v>138</v>
      </c>
      <c r="D98" s="205" t="s">
        <v>128</v>
      </c>
      <c r="E98" s="206" t="s">
        <v>145</v>
      </c>
      <c r="F98" s="207" t="s">
        <v>146</v>
      </c>
      <c r="G98" s="208" t="s">
        <v>131</v>
      </c>
      <c r="H98" s="209">
        <v>1.548</v>
      </c>
      <c r="I98" s="210"/>
      <c r="J98" s="211">
        <f>ROUND(I98*H98,2)</f>
        <v>0</v>
      </c>
      <c r="K98" s="207" t="s">
        <v>132</v>
      </c>
      <c r="L98" s="42"/>
      <c r="M98" s="212" t="s">
        <v>1</v>
      </c>
      <c r="N98" s="213" t="s">
        <v>42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133</v>
      </c>
      <c r="AT98" s="16" t="s">
        <v>128</v>
      </c>
      <c r="AU98" s="16" t="s">
        <v>81</v>
      </c>
      <c r="AY98" s="16" t="s">
        <v>126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79</v>
      </c>
      <c r="BK98" s="216">
        <f>ROUND(I98*H98,2)</f>
        <v>0</v>
      </c>
      <c r="BL98" s="16" t="s">
        <v>133</v>
      </c>
      <c r="BM98" s="16" t="s">
        <v>147</v>
      </c>
    </row>
    <row r="99" spans="2:65" s="1" customFormat="1" ht="16.5" customHeight="1">
      <c r="B99" s="37"/>
      <c r="C99" s="205" t="s">
        <v>133</v>
      </c>
      <c r="D99" s="205" t="s">
        <v>128</v>
      </c>
      <c r="E99" s="206" t="s">
        <v>148</v>
      </c>
      <c r="F99" s="207" t="s">
        <v>149</v>
      </c>
      <c r="G99" s="208" t="s">
        <v>131</v>
      </c>
      <c r="H99" s="209">
        <v>1.548</v>
      </c>
      <c r="I99" s="210"/>
      <c r="J99" s="211">
        <f>ROUND(I99*H99,2)</f>
        <v>0</v>
      </c>
      <c r="K99" s="207" t="s">
        <v>132</v>
      </c>
      <c r="L99" s="42"/>
      <c r="M99" s="212" t="s">
        <v>1</v>
      </c>
      <c r="N99" s="213" t="s">
        <v>42</v>
      </c>
      <c r="O99" s="78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6" t="s">
        <v>133</v>
      </c>
      <c r="AT99" s="16" t="s">
        <v>128</v>
      </c>
      <c r="AU99" s="16" t="s">
        <v>81</v>
      </c>
      <c r="AY99" s="16" t="s">
        <v>126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79</v>
      </c>
      <c r="BK99" s="216">
        <f>ROUND(I99*H99,2)</f>
        <v>0</v>
      </c>
      <c r="BL99" s="16" t="s">
        <v>133</v>
      </c>
      <c r="BM99" s="16" t="s">
        <v>150</v>
      </c>
    </row>
    <row r="100" spans="2:65" s="1" customFormat="1" ht="16.5" customHeight="1">
      <c r="B100" s="37"/>
      <c r="C100" s="205" t="s">
        <v>151</v>
      </c>
      <c r="D100" s="205" t="s">
        <v>128</v>
      </c>
      <c r="E100" s="206" t="s">
        <v>152</v>
      </c>
      <c r="F100" s="207" t="s">
        <v>153</v>
      </c>
      <c r="G100" s="208" t="s">
        <v>131</v>
      </c>
      <c r="H100" s="209">
        <v>30.96</v>
      </c>
      <c r="I100" s="210"/>
      <c r="J100" s="211">
        <f>ROUND(I100*H100,2)</f>
        <v>0</v>
      </c>
      <c r="K100" s="207" t="s">
        <v>132</v>
      </c>
      <c r="L100" s="42"/>
      <c r="M100" s="212" t="s">
        <v>1</v>
      </c>
      <c r="N100" s="213" t="s">
        <v>42</v>
      </c>
      <c r="O100" s="78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AR100" s="16" t="s">
        <v>133</v>
      </c>
      <c r="AT100" s="16" t="s">
        <v>128</v>
      </c>
      <c r="AU100" s="16" t="s">
        <v>81</v>
      </c>
      <c r="AY100" s="16" t="s">
        <v>126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79</v>
      </c>
      <c r="BK100" s="216">
        <f>ROUND(I100*H100,2)</f>
        <v>0</v>
      </c>
      <c r="BL100" s="16" t="s">
        <v>133</v>
      </c>
      <c r="BM100" s="16" t="s">
        <v>154</v>
      </c>
    </row>
    <row r="101" spans="2:51" s="11" customFormat="1" ht="12">
      <c r="B101" s="217"/>
      <c r="C101" s="218"/>
      <c r="D101" s="219" t="s">
        <v>135</v>
      </c>
      <c r="E101" s="220" t="s">
        <v>1</v>
      </c>
      <c r="F101" s="221" t="s">
        <v>423</v>
      </c>
      <c r="G101" s="218"/>
      <c r="H101" s="222">
        <v>30.96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135</v>
      </c>
      <c r="AU101" s="228" t="s">
        <v>81</v>
      </c>
      <c r="AV101" s="11" t="s">
        <v>81</v>
      </c>
      <c r="AW101" s="11" t="s">
        <v>33</v>
      </c>
      <c r="AX101" s="11" t="s">
        <v>79</v>
      </c>
      <c r="AY101" s="228" t="s">
        <v>126</v>
      </c>
    </row>
    <row r="102" spans="2:63" s="10" customFormat="1" ht="22.8" customHeight="1">
      <c r="B102" s="189"/>
      <c r="C102" s="190"/>
      <c r="D102" s="191" t="s">
        <v>70</v>
      </c>
      <c r="E102" s="203" t="s">
        <v>81</v>
      </c>
      <c r="F102" s="203" t="s">
        <v>156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SUM(P103:P109)</f>
        <v>0</v>
      </c>
      <c r="Q102" s="197"/>
      <c r="R102" s="198">
        <f>SUM(R103:R109)</f>
        <v>0.03125</v>
      </c>
      <c r="S102" s="197"/>
      <c r="T102" s="199">
        <f>SUM(T103:T109)</f>
        <v>0</v>
      </c>
      <c r="AR102" s="200" t="s">
        <v>79</v>
      </c>
      <c r="AT102" s="201" t="s">
        <v>70</v>
      </c>
      <c r="AU102" s="201" t="s">
        <v>79</v>
      </c>
      <c r="AY102" s="200" t="s">
        <v>126</v>
      </c>
      <c r="BK102" s="202">
        <f>SUM(BK103:BK109)</f>
        <v>0</v>
      </c>
    </row>
    <row r="103" spans="2:65" s="1" customFormat="1" ht="16.5" customHeight="1">
      <c r="B103" s="37"/>
      <c r="C103" s="205" t="s">
        <v>157</v>
      </c>
      <c r="D103" s="205" t="s">
        <v>128</v>
      </c>
      <c r="E103" s="206" t="s">
        <v>158</v>
      </c>
      <c r="F103" s="207" t="s">
        <v>159</v>
      </c>
      <c r="G103" s="208" t="s">
        <v>160</v>
      </c>
      <c r="H103" s="209">
        <v>28.3</v>
      </c>
      <c r="I103" s="210"/>
      <c r="J103" s="211">
        <f>ROUND(I103*H103,2)</f>
        <v>0</v>
      </c>
      <c r="K103" s="207" t="s">
        <v>1</v>
      </c>
      <c r="L103" s="42"/>
      <c r="M103" s="212" t="s">
        <v>1</v>
      </c>
      <c r="N103" s="213" t="s">
        <v>42</v>
      </c>
      <c r="O103" s="78"/>
      <c r="P103" s="214">
        <f>O103*H103</f>
        <v>0</v>
      </c>
      <c r="Q103" s="214">
        <v>0.00073</v>
      </c>
      <c r="R103" s="214">
        <f>Q103*H103</f>
        <v>0.020659</v>
      </c>
      <c r="S103" s="214">
        <v>0</v>
      </c>
      <c r="T103" s="215">
        <f>S103*H103</f>
        <v>0</v>
      </c>
      <c r="AR103" s="16" t="s">
        <v>133</v>
      </c>
      <c r="AT103" s="16" t="s">
        <v>128</v>
      </c>
      <c r="AU103" s="16" t="s">
        <v>81</v>
      </c>
      <c r="AY103" s="16" t="s">
        <v>126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79</v>
      </c>
      <c r="BK103" s="216">
        <f>ROUND(I103*H103,2)</f>
        <v>0</v>
      </c>
      <c r="BL103" s="16" t="s">
        <v>133</v>
      </c>
      <c r="BM103" s="16" t="s">
        <v>161</v>
      </c>
    </row>
    <row r="104" spans="2:51" s="11" customFormat="1" ht="12">
      <c r="B104" s="217"/>
      <c r="C104" s="218"/>
      <c r="D104" s="219" t="s">
        <v>135</v>
      </c>
      <c r="E104" s="220" t="s">
        <v>1</v>
      </c>
      <c r="F104" s="221" t="s">
        <v>424</v>
      </c>
      <c r="G104" s="218"/>
      <c r="H104" s="222">
        <v>28.3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135</v>
      </c>
      <c r="AU104" s="228" t="s">
        <v>81</v>
      </c>
      <c r="AV104" s="11" t="s">
        <v>81</v>
      </c>
      <c r="AW104" s="11" t="s">
        <v>33</v>
      </c>
      <c r="AX104" s="11" t="s">
        <v>79</v>
      </c>
      <c r="AY104" s="228" t="s">
        <v>126</v>
      </c>
    </row>
    <row r="105" spans="2:65" s="1" customFormat="1" ht="16.5" customHeight="1">
      <c r="B105" s="37"/>
      <c r="C105" s="205" t="s">
        <v>164</v>
      </c>
      <c r="D105" s="205" t="s">
        <v>128</v>
      </c>
      <c r="E105" s="206" t="s">
        <v>165</v>
      </c>
      <c r="F105" s="207" t="s">
        <v>166</v>
      </c>
      <c r="G105" s="208" t="s">
        <v>167</v>
      </c>
      <c r="H105" s="209">
        <v>23.8</v>
      </c>
      <c r="I105" s="210"/>
      <c r="J105" s="211">
        <f>ROUND(I105*H105,2)</f>
        <v>0</v>
      </c>
      <c r="K105" s="207" t="s">
        <v>132</v>
      </c>
      <c r="L105" s="42"/>
      <c r="M105" s="212" t="s">
        <v>1</v>
      </c>
      <c r="N105" s="213" t="s">
        <v>42</v>
      </c>
      <c r="O105" s="78"/>
      <c r="P105" s="214">
        <f>O105*H105</f>
        <v>0</v>
      </c>
      <c r="Q105" s="214">
        <v>0.0001</v>
      </c>
      <c r="R105" s="214">
        <f>Q105*H105</f>
        <v>0.00238</v>
      </c>
      <c r="S105" s="214">
        <v>0</v>
      </c>
      <c r="T105" s="215">
        <f>S105*H105</f>
        <v>0</v>
      </c>
      <c r="AR105" s="16" t="s">
        <v>133</v>
      </c>
      <c r="AT105" s="16" t="s">
        <v>128</v>
      </c>
      <c r="AU105" s="16" t="s">
        <v>81</v>
      </c>
      <c r="AY105" s="16" t="s">
        <v>126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79</v>
      </c>
      <c r="BK105" s="216">
        <f>ROUND(I105*H105,2)</f>
        <v>0</v>
      </c>
      <c r="BL105" s="16" t="s">
        <v>133</v>
      </c>
      <c r="BM105" s="16" t="s">
        <v>168</v>
      </c>
    </row>
    <row r="106" spans="2:51" s="11" customFormat="1" ht="12">
      <c r="B106" s="217"/>
      <c r="C106" s="218"/>
      <c r="D106" s="219" t="s">
        <v>135</v>
      </c>
      <c r="E106" s="220" t="s">
        <v>1</v>
      </c>
      <c r="F106" s="221" t="s">
        <v>425</v>
      </c>
      <c r="G106" s="218"/>
      <c r="H106" s="222">
        <v>23.8</v>
      </c>
      <c r="I106" s="223"/>
      <c r="J106" s="218"/>
      <c r="K106" s="218"/>
      <c r="L106" s="224"/>
      <c r="M106" s="225"/>
      <c r="N106" s="226"/>
      <c r="O106" s="226"/>
      <c r="P106" s="226"/>
      <c r="Q106" s="226"/>
      <c r="R106" s="226"/>
      <c r="S106" s="226"/>
      <c r="T106" s="227"/>
      <c r="AT106" s="228" t="s">
        <v>135</v>
      </c>
      <c r="AU106" s="228" t="s">
        <v>81</v>
      </c>
      <c r="AV106" s="11" t="s">
        <v>81</v>
      </c>
      <c r="AW106" s="11" t="s">
        <v>33</v>
      </c>
      <c r="AX106" s="11" t="s">
        <v>79</v>
      </c>
      <c r="AY106" s="228" t="s">
        <v>126</v>
      </c>
    </row>
    <row r="107" spans="2:65" s="1" customFormat="1" ht="16.5" customHeight="1">
      <c r="B107" s="37"/>
      <c r="C107" s="251" t="s">
        <v>171</v>
      </c>
      <c r="D107" s="251" t="s">
        <v>172</v>
      </c>
      <c r="E107" s="252" t="s">
        <v>173</v>
      </c>
      <c r="F107" s="253" t="s">
        <v>174</v>
      </c>
      <c r="G107" s="254" t="s">
        <v>167</v>
      </c>
      <c r="H107" s="255">
        <v>27.37</v>
      </c>
      <c r="I107" s="256"/>
      <c r="J107" s="257">
        <f>ROUND(I107*H107,2)</f>
        <v>0</v>
      </c>
      <c r="K107" s="253" t="s">
        <v>175</v>
      </c>
      <c r="L107" s="258"/>
      <c r="M107" s="259" t="s">
        <v>1</v>
      </c>
      <c r="N107" s="260" t="s">
        <v>42</v>
      </c>
      <c r="O107" s="78"/>
      <c r="P107" s="214">
        <f>O107*H107</f>
        <v>0</v>
      </c>
      <c r="Q107" s="214">
        <v>0.0003</v>
      </c>
      <c r="R107" s="214">
        <f>Q107*H107</f>
        <v>0.008211</v>
      </c>
      <c r="S107" s="214">
        <v>0</v>
      </c>
      <c r="T107" s="215">
        <f>S107*H107</f>
        <v>0</v>
      </c>
      <c r="AR107" s="16" t="s">
        <v>171</v>
      </c>
      <c r="AT107" s="16" t="s">
        <v>172</v>
      </c>
      <c r="AU107" s="16" t="s">
        <v>81</v>
      </c>
      <c r="AY107" s="16" t="s">
        <v>126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79</v>
      </c>
      <c r="BK107" s="216">
        <f>ROUND(I107*H107,2)</f>
        <v>0</v>
      </c>
      <c r="BL107" s="16" t="s">
        <v>133</v>
      </c>
      <c r="BM107" s="16" t="s">
        <v>176</v>
      </c>
    </row>
    <row r="108" spans="2:51" s="11" customFormat="1" ht="12">
      <c r="B108" s="217"/>
      <c r="C108" s="218"/>
      <c r="D108" s="219" t="s">
        <v>135</v>
      </c>
      <c r="E108" s="220" t="s">
        <v>1</v>
      </c>
      <c r="F108" s="221" t="s">
        <v>426</v>
      </c>
      <c r="G108" s="218"/>
      <c r="H108" s="222">
        <v>23.8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135</v>
      </c>
      <c r="AU108" s="228" t="s">
        <v>81</v>
      </c>
      <c r="AV108" s="11" t="s">
        <v>81</v>
      </c>
      <c r="AW108" s="11" t="s">
        <v>33</v>
      </c>
      <c r="AX108" s="11" t="s">
        <v>79</v>
      </c>
      <c r="AY108" s="228" t="s">
        <v>126</v>
      </c>
    </row>
    <row r="109" spans="2:51" s="11" customFormat="1" ht="12">
      <c r="B109" s="217"/>
      <c r="C109" s="218"/>
      <c r="D109" s="219" t="s">
        <v>135</v>
      </c>
      <c r="E109" s="218"/>
      <c r="F109" s="221" t="s">
        <v>427</v>
      </c>
      <c r="G109" s="218"/>
      <c r="H109" s="222">
        <v>27.37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135</v>
      </c>
      <c r="AU109" s="228" t="s">
        <v>81</v>
      </c>
      <c r="AV109" s="11" t="s">
        <v>81</v>
      </c>
      <c r="AW109" s="11" t="s">
        <v>4</v>
      </c>
      <c r="AX109" s="11" t="s">
        <v>79</v>
      </c>
      <c r="AY109" s="228" t="s">
        <v>126</v>
      </c>
    </row>
    <row r="110" spans="2:63" s="10" customFormat="1" ht="22.8" customHeight="1">
      <c r="B110" s="189"/>
      <c r="C110" s="190"/>
      <c r="D110" s="191" t="s">
        <v>70</v>
      </c>
      <c r="E110" s="203" t="s">
        <v>157</v>
      </c>
      <c r="F110" s="203" t="s">
        <v>184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SUM(P111:P125)</f>
        <v>0</v>
      </c>
      <c r="Q110" s="197"/>
      <c r="R110" s="198">
        <f>SUM(R111:R125)</f>
        <v>14.10035015</v>
      </c>
      <c r="S110" s="197"/>
      <c r="T110" s="199">
        <f>SUM(T111:T125)</f>
        <v>0</v>
      </c>
      <c r="AR110" s="200" t="s">
        <v>79</v>
      </c>
      <c r="AT110" s="201" t="s">
        <v>70</v>
      </c>
      <c r="AU110" s="201" t="s">
        <v>79</v>
      </c>
      <c r="AY110" s="200" t="s">
        <v>126</v>
      </c>
      <c r="BK110" s="202">
        <f>SUM(BK111:BK125)</f>
        <v>0</v>
      </c>
    </row>
    <row r="111" spans="2:65" s="1" customFormat="1" ht="16.5" customHeight="1">
      <c r="B111" s="37"/>
      <c r="C111" s="205" t="s">
        <v>180</v>
      </c>
      <c r="D111" s="205" t="s">
        <v>128</v>
      </c>
      <c r="E111" s="206" t="s">
        <v>185</v>
      </c>
      <c r="F111" s="207" t="s">
        <v>186</v>
      </c>
      <c r="G111" s="208" t="s">
        <v>167</v>
      </c>
      <c r="H111" s="209">
        <v>60.9</v>
      </c>
      <c r="I111" s="210"/>
      <c r="J111" s="211">
        <f>ROUND(I111*H111,2)</f>
        <v>0</v>
      </c>
      <c r="K111" s="207" t="s">
        <v>132</v>
      </c>
      <c r="L111" s="42"/>
      <c r="M111" s="212" t="s">
        <v>1</v>
      </c>
      <c r="N111" s="213" t="s">
        <v>42</v>
      </c>
      <c r="O111" s="78"/>
      <c r="P111" s="214">
        <f>O111*H111</f>
        <v>0</v>
      </c>
      <c r="Q111" s="214">
        <v>0.0345</v>
      </c>
      <c r="R111" s="214">
        <f>Q111*H111</f>
        <v>2.1010500000000003</v>
      </c>
      <c r="S111" s="214">
        <v>0</v>
      </c>
      <c r="T111" s="215">
        <f>S111*H111</f>
        <v>0</v>
      </c>
      <c r="AR111" s="16" t="s">
        <v>133</v>
      </c>
      <c r="AT111" s="16" t="s">
        <v>128</v>
      </c>
      <c r="AU111" s="16" t="s">
        <v>81</v>
      </c>
      <c r="AY111" s="16" t="s">
        <v>126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6" t="s">
        <v>79</v>
      </c>
      <c r="BK111" s="216">
        <f>ROUND(I111*H111,2)</f>
        <v>0</v>
      </c>
      <c r="BL111" s="16" t="s">
        <v>133</v>
      </c>
      <c r="BM111" s="16" t="s">
        <v>187</v>
      </c>
    </row>
    <row r="112" spans="2:65" s="1" customFormat="1" ht="16.5" customHeight="1">
      <c r="B112" s="37"/>
      <c r="C112" s="205" t="s">
        <v>76</v>
      </c>
      <c r="D112" s="205" t="s">
        <v>128</v>
      </c>
      <c r="E112" s="206" t="s">
        <v>189</v>
      </c>
      <c r="F112" s="207" t="s">
        <v>190</v>
      </c>
      <c r="G112" s="208" t="s">
        <v>167</v>
      </c>
      <c r="H112" s="209">
        <v>60.9</v>
      </c>
      <c r="I112" s="210"/>
      <c r="J112" s="211">
        <f>ROUND(I112*H112,2)</f>
        <v>0</v>
      </c>
      <c r="K112" s="207" t="s">
        <v>132</v>
      </c>
      <c r="L112" s="42"/>
      <c r="M112" s="212" t="s">
        <v>1</v>
      </c>
      <c r="N112" s="213" t="s">
        <v>42</v>
      </c>
      <c r="O112" s="78"/>
      <c r="P112" s="214">
        <f>O112*H112</f>
        <v>0</v>
      </c>
      <c r="Q112" s="214">
        <v>0.016</v>
      </c>
      <c r="R112" s="214">
        <f>Q112*H112</f>
        <v>0.9744</v>
      </c>
      <c r="S112" s="214">
        <v>0</v>
      </c>
      <c r="T112" s="215">
        <f>S112*H112</f>
        <v>0</v>
      </c>
      <c r="AR112" s="16" t="s">
        <v>133</v>
      </c>
      <c r="AT112" s="16" t="s">
        <v>128</v>
      </c>
      <c r="AU112" s="16" t="s">
        <v>81</v>
      </c>
      <c r="AY112" s="16" t="s">
        <v>126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79</v>
      </c>
      <c r="BK112" s="216">
        <f>ROUND(I112*H112,2)</f>
        <v>0</v>
      </c>
      <c r="BL112" s="16" t="s">
        <v>133</v>
      </c>
      <c r="BM112" s="16" t="s">
        <v>191</v>
      </c>
    </row>
    <row r="113" spans="2:65" s="1" customFormat="1" ht="16.5" customHeight="1">
      <c r="B113" s="37"/>
      <c r="C113" s="205" t="s">
        <v>188</v>
      </c>
      <c r="D113" s="205" t="s">
        <v>128</v>
      </c>
      <c r="E113" s="206" t="s">
        <v>193</v>
      </c>
      <c r="F113" s="207" t="s">
        <v>194</v>
      </c>
      <c r="G113" s="208" t="s">
        <v>167</v>
      </c>
      <c r="H113" s="209">
        <v>129.717</v>
      </c>
      <c r="I113" s="210"/>
      <c r="J113" s="211">
        <f>ROUND(I113*H113,2)</f>
        <v>0</v>
      </c>
      <c r="K113" s="207" t="s">
        <v>132</v>
      </c>
      <c r="L113" s="42"/>
      <c r="M113" s="212" t="s">
        <v>1</v>
      </c>
      <c r="N113" s="213" t="s">
        <v>42</v>
      </c>
      <c r="O113" s="78"/>
      <c r="P113" s="214">
        <f>O113*H113</f>
        <v>0</v>
      </c>
      <c r="Q113" s="214">
        <v>0.01</v>
      </c>
      <c r="R113" s="214">
        <f>Q113*H113</f>
        <v>1.2971700000000002</v>
      </c>
      <c r="S113" s="214">
        <v>0</v>
      </c>
      <c r="T113" s="215">
        <f>S113*H113</f>
        <v>0</v>
      </c>
      <c r="AR113" s="16" t="s">
        <v>133</v>
      </c>
      <c r="AT113" s="16" t="s">
        <v>128</v>
      </c>
      <c r="AU113" s="16" t="s">
        <v>81</v>
      </c>
      <c r="AY113" s="16" t="s">
        <v>126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79</v>
      </c>
      <c r="BK113" s="216">
        <f>ROUND(I113*H113,2)</f>
        <v>0</v>
      </c>
      <c r="BL113" s="16" t="s">
        <v>133</v>
      </c>
      <c r="BM113" s="16" t="s">
        <v>195</v>
      </c>
    </row>
    <row r="114" spans="2:51" s="11" customFormat="1" ht="12">
      <c r="B114" s="217"/>
      <c r="C114" s="218"/>
      <c r="D114" s="219" t="s">
        <v>135</v>
      </c>
      <c r="E114" s="220" t="s">
        <v>1</v>
      </c>
      <c r="F114" s="221" t="s">
        <v>428</v>
      </c>
      <c r="G114" s="218"/>
      <c r="H114" s="222">
        <v>129.717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135</v>
      </c>
      <c r="AU114" s="228" t="s">
        <v>81</v>
      </c>
      <c r="AV114" s="11" t="s">
        <v>81</v>
      </c>
      <c r="AW114" s="11" t="s">
        <v>33</v>
      </c>
      <c r="AX114" s="11" t="s">
        <v>79</v>
      </c>
      <c r="AY114" s="228" t="s">
        <v>126</v>
      </c>
    </row>
    <row r="115" spans="2:65" s="1" customFormat="1" ht="16.5" customHeight="1">
      <c r="B115" s="37"/>
      <c r="C115" s="205" t="s">
        <v>192</v>
      </c>
      <c r="D115" s="205" t="s">
        <v>128</v>
      </c>
      <c r="E115" s="206" t="s">
        <v>198</v>
      </c>
      <c r="F115" s="207" t="s">
        <v>199</v>
      </c>
      <c r="G115" s="208" t="s">
        <v>167</v>
      </c>
      <c r="H115" s="209">
        <v>8.8</v>
      </c>
      <c r="I115" s="210"/>
      <c r="J115" s="211">
        <f>ROUND(I115*H115,2)</f>
        <v>0</v>
      </c>
      <c r="K115" s="207" t="s">
        <v>1</v>
      </c>
      <c r="L115" s="42"/>
      <c r="M115" s="212" t="s">
        <v>1</v>
      </c>
      <c r="N115" s="213" t="s">
        <v>42</v>
      </c>
      <c r="O115" s="78"/>
      <c r="P115" s="214">
        <f>O115*H115</f>
        <v>0</v>
      </c>
      <c r="Q115" s="214">
        <v>0.00012</v>
      </c>
      <c r="R115" s="214">
        <f>Q115*H115</f>
        <v>0.001056</v>
      </c>
      <c r="S115" s="214">
        <v>0</v>
      </c>
      <c r="T115" s="215">
        <f>S115*H115</f>
        <v>0</v>
      </c>
      <c r="AR115" s="16" t="s">
        <v>133</v>
      </c>
      <c r="AT115" s="16" t="s">
        <v>128</v>
      </c>
      <c r="AU115" s="16" t="s">
        <v>81</v>
      </c>
      <c r="AY115" s="16" t="s">
        <v>126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79</v>
      </c>
      <c r="BK115" s="216">
        <f>ROUND(I115*H115,2)</f>
        <v>0</v>
      </c>
      <c r="BL115" s="16" t="s">
        <v>133</v>
      </c>
      <c r="BM115" s="16" t="s">
        <v>200</v>
      </c>
    </row>
    <row r="116" spans="2:51" s="11" customFormat="1" ht="12">
      <c r="B116" s="217"/>
      <c r="C116" s="218"/>
      <c r="D116" s="219" t="s">
        <v>135</v>
      </c>
      <c r="E116" s="220" t="s">
        <v>1</v>
      </c>
      <c r="F116" s="221" t="s">
        <v>429</v>
      </c>
      <c r="G116" s="218"/>
      <c r="H116" s="222">
        <v>8.8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135</v>
      </c>
      <c r="AU116" s="228" t="s">
        <v>81</v>
      </c>
      <c r="AV116" s="11" t="s">
        <v>81</v>
      </c>
      <c r="AW116" s="11" t="s">
        <v>33</v>
      </c>
      <c r="AX116" s="11" t="s">
        <v>79</v>
      </c>
      <c r="AY116" s="228" t="s">
        <v>126</v>
      </c>
    </row>
    <row r="117" spans="2:65" s="1" customFormat="1" ht="16.5" customHeight="1">
      <c r="B117" s="37"/>
      <c r="C117" s="205" t="s">
        <v>203</v>
      </c>
      <c r="D117" s="205" t="s">
        <v>128</v>
      </c>
      <c r="E117" s="206" t="s">
        <v>208</v>
      </c>
      <c r="F117" s="207" t="s">
        <v>209</v>
      </c>
      <c r="G117" s="208" t="s">
        <v>131</v>
      </c>
      <c r="H117" s="209">
        <v>4.801</v>
      </c>
      <c r="I117" s="210"/>
      <c r="J117" s="211">
        <f>ROUND(I117*H117,2)</f>
        <v>0</v>
      </c>
      <c r="K117" s="207" t="s">
        <v>1</v>
      </c>
      <c r="L117" s="42"/>
      <c r="M117" s="212" t="s">
        <v>1</v>
      </c>
      <c r="N117" s="213" t="s">
        <v>42</v>
      </c>
      <c r="O117" s="78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AR117" s="16" t="s">
        <v>133</v>
      </c>
      <c r="AT117" s="16" t="s">
        <v>128</v>
      </c>
      <c r="AU117" s="16" t="s">
        <v>81</v>
      </c>
      <c r="AY117" s="16" t="s">
        <v>126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6" t="s">
        <v>79</v>
      </c>
      <c r="BK117" s="216">
        <f>ROUND(I117*H117,2)</f>
        <v>0</v>
      </c>
      <c r="BL117" s="16" t="s">
        <v>133</v>
      </c>
      <c r="BM117" s="16" t="s">
        <v>210</v>
      </c>
    </row>
    <row r="118" spans="2:65" s="1" customFormat="1" ht="16.5" customHeight="1">
      <c r="B118" s="37"/>
      <c r="C118" s="205" t="s">
        <v>8</v>
      </c>
      <c r="D118" s="205" t="s">
        <v>128</v>
      </c>
      <c r="E118" s="206" t="s">
        <v>212</v>
      </c>
      <c r="F118" s="207" t="s">
        <v>213</v>
      </c>
      <c r="G118" s="208" t="s">
        <v>214</v>
      </c>
      <c r="H118" s="209">
        <v>0.245</v>
      </c>
      <c r="I118" s="210"/>
      <c r="J118" s="211">
        <f>ROUND(I118*H118,2)</f>
        <v>0</v>
      </c>
      <c r="K118" s="207" t="s">
        <v>132</v>
      </c>
      <c r="L118" s="42"/>
      <c r="M118" s="212" t="s">
        <v>1</v>
      </c>
      <c r="N118" s="213" t="s">
        <v>42</v>
      </c>
      <c r="O118" s="78"/>
      <c r="P118" s="214">
        <f>O118*H118</f>
        <v>0</v>
      </c>
      <c r="Q118" s="214">
        <v>1.06277</v>
      </c>
      <c r="R118" s="214">
        <f>Q118*H118</f>
        <v>0.26037865</v>
      </c>
      <c r="S118" s="214">
        <v>0</v>
      </c>
      <c r="T118" s="215">
        <f>S118*H118</f>
        <v>0</v>
      </c>
      <c r="AR118" s="16" t="s">
        <v>133</v>
      </c>
      <c r="AT118" s="16" t="s">
        <v>128</v>
      </c>
      <c r="AU118" s="16" t="s">
        <v>81</v>
      </c>
      <c r="AY118" s="16" t="s">
        <v>126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79</v>
      </c>
      <c r="BK118" s="216">
        <f>ROUND(I118*H118,2)</f>
        <v>0</v>
      </c>
      <c r="BL118" s="16" t="s">
        <v>133</v>
      </c>
      <c r="BM118" s="16" t="s">
        <v>215</v>
      </c>
    </row>
    <row r="119" spans="2:51" s="11" customFormat="1" ht="12">
      <c r="B119" s="217"/>
      <c r="C119" s="218"/>
      <c r="D119" s="219" t="s">
        <v>135</v>
      </c>
      <c r="E119" s="220" t="s">
        <v>1</v>
      </c>
      <c r="F119" s="221" t="s">
        <v>430</v>
      </c>
      <c r="G119" s="218"/>
      <c r="H119" s="222">
        <v>0.245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135</v>
      </c>
      <c r="AU119" s="228" t="s">
        <v>81</v>
      </c>
      <c r="AV119" s="11" t="s">
        <v>81</v>
      </c>
      <c r="AW119" s="11" t="s">
        <v>33</v>
      </c>
      <c r="AX119" s="11" t="s">
        <v>79</v>
      </c>
      <c r="AY119" s="228" t="s">
        <v>126</v>
      </c>
    </row>
    <row r="120" spans="2:65" s="1" customFormat="1" ht="16.5" customHeight="1">
      <c r="B120" s="37"/>
      <c r="C120" s="205" t="s">
        <v>211</v>
      </c>
      <c r="D120" s="205" t="s">
        <v>128</v>
      </c>
      <c r="E120" s="206" t="s">
        <v>220</v>
      </c>
      <c r="F120" s="207" t="s">
        <v>221</v>
      </c>
      <c r="G120" s="208" t="s">
        <v>167</v>
      </c>
      <c r="H120" s="209">
        <v>48.01</v>
      </c>
      <c r="I120" s="210"/>
      <c r="J120" s="211">
        <f>ROUND(I120*H120,2)</f>
        <v>0</v>
      </c>
      <c r="K120" s="207" t="s">
        <v>1</v>
      </c>
      <c r="L120" s="42"/>
      <c r="M120" s="212" t="s">
        <v>1</v>
      </c>
      <c r="N120" s="213" t="s">
        <v>42</v>
      </c>
      <c r="O120" s="78"/>
      <c r="P120" s="214">
        <f>O120*H120</f>
        <v>0</v>
      </c>
      <c r="Q120" s="214">
        <v>0.1617</v>
      </c>
      <c r="R120" s="214">
        <f>Q120*H120</f>
        <v>7.763217</v>
      </c>
      <c r="S120" s="214">
        <v>0</v>
      </c>
      <c r="T120" s="215">
        <f>S120*H120</f>
        <v>0</v>
      </c>
      <c r="AR120" s="16" t="s">
        <v>133</v>
      </c>
      <c r="AT120" s="16" t="s">
        <v>128</v>
      </c>
      <c r="AU120" s="16" t="s">
        <v>81</v>
      </c>
      <c r="AY120" s="16" t="s">
        <v>126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79</v>
      </c>
      <c r="BK120" s="216">
        <f>ROUND(I120*H120,2)</f>
        <v>0</v>
      </c>
      <c r="BL120" s="16" t="s">
        <v>133</v>
      </c>
      <c r="BM120" s="16" t="s">
        <v>222</v>
      </c>
    </row>
    <row r="121" spans="2:51" s="11" customFormat="1" ht="12">
      <c r="B121" s="217"/>
      <c r="C121" s="218"/>
      <c r="D121" s="219" t="s">
        <v>135</v>
      </c>
      <c r="E121" s="220" t="s">
        <v>1</v>
      </c>
      <c r="F121" s="221" t="s">
        <v>431</v>
      </c>
      <c r="G121" s="218"/>
      <c r="H121" s="222">
        <v>48.01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135</v>
      </c>
      <c r="AU121" s="228" t="s">
        <v>81</v>
      </c>
      <c r="AV121" s="11" t="s">
        <v>81</v>
      </c>
      <c r="AW121" s="11" t="s">
        <v>33</v>
      </c>
      <c r="AX121" s="11" t="s">
        <v>79</v>
      </c>
      <c r="AY121" s="228" t="s">
        <v>126</v>
      </c>
    </row>
    <row r="122" spans="2:65" s="1" customFormat="1" ht="16.5" customHeight="1">
      <c r="B122" s="37"/>
      <c r="C122" s="205" t="s">
        <v>219</v>
      </c>
      <c r="D122" s="205" t="s">
        <v>128</v>
      </c>
      <c r="E122" s="206" t="s">
        <v>228</v>
      </c>
      <c r="F122" s="207" t="s">
        <v>229</v>
      </c>
      <c r="G122" s="208" t="s">
        <v>131</v>
      </c>
      <c r="H122" s="209">
        <v>0.616</v>
      </c>
      <c r="I122" s="210"/>
      <c r="J122" s="211">
        <f>ROUND(I122*H122,2)</f>
        <v>0</v>
      </c>
      <c r="K122" s="207" t="s">
        <v>132</v>
      </c>
      <c r="L122" s="42"/>
      <c r="M122" s="212" t="s">
        <v>1</v>
      </c>
      <c r="N122" s="213" t="s">
        <v>42</v>
      </c>
      <c r="O122" s="78"/>
      <c r="P122" s="214">
        <f>O122*H122</f>
        <v>0</v>
      </c>
      <c r="Q122" s="214">
        <v>1.98</v>
      </c>
      <c r="R122" s="214">
        <f>Q122*H122</f>
        <v>1.2196799999999999</v>
      </c>
      <c r="S122" s="214">
        <v>0</v>
      </c>
      <c r="T122" s="215">
        <f>S122*H122</f>
        <v>0</v>
      </c>
      <c r="AR122" s="16" t="s">
        <v>133</v>
      </c>
      <c r="AT122" s="16" t="s">
        <v>128</v>
      </c>
      <c r="AU122" s="16" t="s">
        <v>81</v>
      </c>
      <c r="AY122" s="16" t="s">
        <v>126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79</v>
      </c>
      <c r="BK122" s="216">
        <f>ROUND(I122*H122,2)</f>
        <v>0</v>
      </c>
      <c r="BL122" s="16" t="s">
        <v>133</v>
      </c>
      <c r="BM122" s="16" t="s">
        <v>230</v>
      </c>
    </row>
    <row r="123" spans="2:51" s="11" customFormat="1" ht="12">
      <c r="B123" s="217"/>
      <c r="C123" s="218"/>
      <c r="D123" s="219" t="s">
        <v>135</v>
      </c>
      <c r="E123" s="220" t="s">
        <v>1</v>
      </c>
      <c r="F123" s="221" t="s">
        <v>432</v>
      </c>
      <c r="G123" s="218"/>
      <c r="H123" s="222">
        <v>0.616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135</v>
      </c>
      <c r="AU123" s="228" t="s">
        <v>81</v>
      </c>
      <c r="AV123" s="11" t="s">
        <v>81</v>
      </c>
      <c r="AW123" s="11" t="s">
        <v>33</v>
      </c>
      <c r="AX123" s="11" t="s">
        <v>79</v>
      </c>
      <c r="AY123" s="228" t="s">
        <v>126</v>
      </c>
    </row>
    <row r="124" spans="2:65" s="1" customFormat="1" ht="16.5" customHeight="1">
      <c r="B124" s="37"/>
      <c r="C124" s="205" t="s">
        <v>227</v>
      </c>
      <c r="D124" s="205" t="s">
        <v>128</v>
      </c>
      <c r="E124" s="206" t="s">
        <v>234</v>
      </c>
      <c r="F124" s="207" t="s">
        <v>235</v>
      </c>
      <c r="G124" s="208" t="s">
        <v>131</v>
      </c>
      <c r="H124" s="209">
        <v>2.399</v>
      </c>
      <c r="I124" s="210"/>
      <c r="J124" s="211">
        <f>ROUND(I124*H124,2)</f>
        <v>0</v>
      </c>
      <c r="K124" s="207" t="s">
        <v>132</v>
      </c>
      <c r="L124" s="42"/>
      <c r="M124" s="212" t="s">
        <v>1</v>
      </c>
      <c r="N124" s="213" t="s">
        <v>42</v>
      </c>
      <c r="O124" s="78"/>
      <c r="P124" s="214">
        <f>O124*H124</f>
        <v>0</v>
      </c>
      <c r="Q124" s="214">
        <v>0.2015</v>
      </c>
      <c r="R124" s="214">
        <f>Q124*H124</f>
        <v>0.4833985</v>
      </c>
      <c r="S124" s="214">
        <v>0</v>
      </c>
      <c r="T124" s="215">
        <f>S124*H124</f>
        <v>0</v>
      </c>
      <c r="AR124" s="16" t="s">
        <v>133</v>
      </c>
      <c r="AT124" s="16" t="s">
        <v>128</v>
      </c>
      <c r="AU124" s="16" t="s">
        <v>81</v>
      </c>
      <c r="AY124" s="16" t="s">
        <v>126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79</v>
      </c>
      <c r="BK124" s="216">
        <f>ROUND(I124*H124,2)</f>
        <v>0</v>
      </c>
      <c r="BL124" s="16" t="s">
        <v>133</v>
      </c>
      <c r="BM124" s="16" t="s">
        <v>236</v>
      </c>
    </row>
    <row r="125" spans="2:51" s="11" customFormat="1" ht="12">
      <c r="B125" s="217"/>
      <c r="C125" s="218"/>
      <c r="D125" s="219" t="s">
        <v>135</v>
      </c>
      <c r="E125" s="220" t="s">
        <v>1</v>
      </c>
      <c r="F125" s="221" t="s">
        <v>433</v>
      </c>
      <c r="G125" s="218"/>
      <c r="H125" s="222">
        <v>2.399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135</v>
      </c>
      <c r="AU125" s="228" t="s">
        <v>81</v>
      </c>
      <c r="AV125" s="11" t="s">
        <v>81</v>
      </c>
      <c r="AW125" s="11" t="s">
        <v>33</v>
      </c>
      <c r="AX125" s="11" t="s">
        <v>79</v>
      </c>
      <c r="AY125" s="228" t="s">
        <v>126</v>
      </c>
    </row>
    <row r="126" spans="2:63" s="10" customFormat="1" ht="22.8" customHeight="1">
      <c r="B126" s="189"/>
      <c r="C126" s="190"/>
      <c r="D126" s="191" t="s">
        <v>70</v>
      </c>
      <c r="E126" s="203" t="s">
        <v>180</v>
      </c>
      <c r="F126" s="203" t="s">
        <v>239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SUM(P127:P138)</f>
        <v>0</v>
      </c>
      <c r="Q126" s="197"/>
      <c r="R126" s="198">
        <f>SUM(R127:R138)</f>
        <v>0.003904</v>
      </c>
      <c r="S126" s="197"/>
      <c r="T126" s="199">
        <f>SUM(T127:T138)</f>
        <v>16.4416</v>
      </c>
      <c r="AR126" s="200" t="s">
        <v>79</v>
      </c>
      <c r="AT126" s="201" t="s">
        <v>70</v>
      </c>
      <c r="AU126" s="201" t="s">
        <v>79</v>
      </c>
      <c r="AY126" s="200" t="s">
        <v>126</v>
      </c>
      <c r="BK126" s="202">
        <f>SUM(BK127:BK138)</f>
        <v>0</v>
      </c>
    </row>
    <row r="127" spans="2:65" s="1" customFormat="1" ht="16.5" customHeight="1">
      <c r="B127" s="37"/>
      <c r="C127" s="205" t="s">
        <v>233</v>
      </c>
      <c r="D127" s="205" t="s">
        <v>128</v>
      </c>
      <c r="E127" s="206" t="s">
        <v>240</v>
      </c>
      <c r="F127" s="207" t="s">
        <v>241</v>
      </c>
      <c r="G127" s="208" t="s">
        <v>131</v>
      </c>
      <c r="H127" s="209">
        <v>2.473</v>
      </c>
      <c r="I127" s="210"/>
      <c r="J127" s="211">
        <f>ROUND(I127*H127,2)</f>
        <v>0</v>
      </c>
      <c r="K127" s="207" t="s">
        <v>132</v>
      </c>
      <c r="L127" s="42"/>
      <c r="M127" s="212" t="s">
        <v>1</v>
      </c>
      <c r="N127" s="213" t="s">
        <v>42</v>
      </c>
      <c r="O127" s="78"/>
      <c r="P127" s="214">
        <f>O127*H127</f>
        <v>0</v>
      </c>
      <c r="Q127" s="214">
        <v>0</v>
      </c>
      <c r="R127" s="214">
        <f>Q127*H127</f>
        <v>0</v>
      </c>
      <c r="S127" s="214">
        <v>2.2</v>
      </c>
      <c r="T127" s="215">
        <f>S127*H127</f>
        <v>5.4406</v>
      </c>
      <c r="AR127" s="16" t="s">
        <v>133</v>
      </c>
      <c r="AT127" s="16" t="s">
        <v>128</v>
      </c>
      <c r="AU127" s="16" t="s">
        <v>81</v>
      </c>
      <c r="AY127" s="16" t="s">
        <v>126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79</v>
      </c>
      <c r="BK127" s="216">
        <f>ROUND(I127*H127,2)</f>
        <v>0</v>
      </c>
      <c r="BL127" s="16" t="s">
        <v>133</v>
      </c>
      <c r="BM127" s="16" t="s">
        <v>242</v>
      </c>
    </row>
    <row r="128" spans="2:51" s="11" customFormat="1" ht="12">
      <c r="B128" s="217"/>
      <c r="C128" s="218"/>
      <c r="D128" s="219" t="s">
        <v>135</v>
      </c>
      <c r="E128" s="220" t="s">
        <v>1</v>
      </c>
      <c r="F128" s="221" t="s">
        <v>434</v>
      </c>
      <c r="G128" s="218"/>
      <c r="H128" s="222">
        <v>2.473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135</v>
      </c>
      <c r="AU128" s="228" t="s">
        <v>81</v>
      </c>
      <c r="AV128" s="11" t="s">
        <v>81</v>
      </c>
      <c r="AW128" s="11" t="s">
        <v>33</v>
      </c>
      <c r="AX128" s="11" t="s">
        <v>79</v>
      </c>
      <c r="AY128" s="228" t="s">
        <v>126</v>
      </c>
    </row>
    <row r="129" spans="2:65" s="1" customFormat="1" ht="16.5" customHeight="1">
      <c r="B129" s="37"/>
      <c r="C129" s="205" t="s">
        <v>82</v>
      </c>
      <c r="D129" s="205" t="s">
        <v>128</v>
      </c>
      <c r="E129" s="206" t="s">
        <v>247</v>
      </c>
      <c r="F129" s="207" t="s">
        <v>248</v>
      </c>
      <c r="G129" s="208" t="s">
        <v>167</v>
      </c>
      <c r="H129" s="209">
        <v>24.28</v>
      </c>
      <c r="I129" s="210"/>
      <c r="J129" s="211">
        <f>ROUND(I129*H129,2)</f>
        <v>0</v>
      </c>
      <c r="K129" s="207" t="s">
        <v>132</v>
      </c>
      <c r="L129" s="42"/>
      <c r="M129" s="212" t="s">
        <v>1</v>
      </c>
      <c r="N129" s="213" t="s">
        <v>42</v>
      </c>
      <c r="O129" s="78"/>
      <c r="P129" s="214">
        <f>O129*H129</f>
        <v>0</v>
      </c>
      <c r="Q129" s="214">
        <v>0</v>
      </c>
      <c r="R129" s="214">
        <f>Q129*H129</f>
        <v>0</v>
      </c>
      <c r="S129" s="214">
        <v>0.09</v>
      </c>
      <c r="T129" s="215">
        <f>S129*H129</f>
        <v>2.1852</v>
      </c>
      <c r="AR129" s="16" t="s">
        <v>133</v>
      </c>
      <c r="AT129" s="16" t="s">
        <v>128</v>
      </c>
      <c r="AU129" s="16" t="s">
        <v>81</v>
      </c>
      <c r="AY129" s="16" t="s">
        <v>126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79</v>
      </c>
      <c r="BK129" s="216">
        <f>ROUND(I129*H129,2)</f>
        <v>0</v>
      </c>
      <c r="BL129" s="16" t="s">
        <v>133</v>
      </c>
      <c r="BM129" s="16" t="s">
        <v>249</v>
      </c>
    </row>
    <row r="130" spans="2:51" s="11" customFormat="1" ht="12">
      <c r="B130" s="217"/>
      <c r="C130" s="218"/>
      <c r="D130" s="219" t="s">
        <v>135</v>
      </c>
      <c r="E130" s="220" t="s">
        <v>1</v>
      </c>
      <c r="F130" s="221" t="s">
        <v>435</v>
      </c>
      <c r="G130" s="218"/>
      <c r="H130" s="222">
        <v>24.28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135</v>
      </c>
      <c r="AU130" s="228" t="s">
        <v>81</v>
      </c>
      <c r="AV130" s="11" t="s">
        <v>81</v>
      </c>
      <c r="AW130" s="11" t="s">
        <v>33</v>
      </c>
      <c r="AX130" s="11" t="s">
        <v>79</v>
      </c>
      <c r="AY130" s="228" t="s">
        <v>126</v>
      </c>
    </row>
    <row r="131" spans="2:65" s="1" customFormat="1" ht="16.5" customHeight="1">
      <c r="B131" s="37"/>
      <c r="C131" s="205" t="s">
        <v>7</v>
      </c>
      <c r="D131" s="205" t="s">
        <v>128</v>
      </c>
      <c r="E131" s="206" t="s">
        <v>253</v>
      </c>
      <c r="F131" s="207" t="s">
        <v>254</v>
      </c>
      <c r="G131" s="208" t="s">
        <v>131</v>
      </c>
      <c r="H131" s="209">
        <v>4.136</v>
      </c>
      <c r="I131" s="210"/>
      <c r="J131" s="211">
        <f>ROUND(I131*H131,2)</f>
        <v>0</v>
      </c>
      <c r="K131" s="207" t="s">
        <v>175</v>
      </c>
      <c r="L131" s="42"/>
      <c r="M131" s="212" t="s">
        <v>1</v>
      </c>
      <c r="N131" s="213" t="s">
        <v>42</v>
      </c>
      <c r="O131" s="78"/>
      <c r="P131" s="214">
        <f>O131*H131</f>
        <v>0</v>
      </c>
      <c r="Q131" s="214">
        <v>0</v>
      </c>
      <c r="R131" s="214">
        <f>Q131*H131</f>
        <v>0</v>
      </c>
      <c r="S131" s="214">
        <v>1.4</v>
      </c>
      <c r="T131" s="215">
        <f>S131*H131</f>
        <v>5.7904</v>
      </c>
      <c r="AR131" s="16" t="s">
        <v>133</v>
      </c>
      <c r="AT131" s="16" t="s">
        <v>128</v>
      </c>
      <c r="AU131" s="16" t="s">
        <v>81</v>
      </c>
      <c r="AY131" s="16" t="s">
        <v>126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79</v>
      </c>
      <c r="BK131" s="216">
        <f>ROUND(I131*H131,2)</f>
        <v>0</v>
      </c>
      <c r="BL131" s="16" t="s">
        <v>133</v>
      </c>
      <c r="BM131" s="16" t="s">
        <v>255</v>
      </c>
    </row>
    <row r="132" spans="2:51" s="11" customFormat="1" ht="12">
      <c r="B132" s="217"/>
      <c r="C132" s="218"/>
      <c r="D132" s="219" t="s">
        <v>135</v>
      </c>
      <c r="E132" s="220" t="s">
        <v>1</v>
      </c>
      <c r="F132" s="221" t="s">
        <v>436</v>
      </c>
      <c r="G132" s="218"/>
      <c r="H132" s="222">
        <v>2.376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135</v>
      </c>
      <c r="AU132" s="228" t="s">
        <v>81</v>
      </c>
      <c r="AV132" s="11" t="s">
        <v>81</v>
      </c>
      <c r="AW132" s="11" t="s">
        <v>33</v>
      </c>
      <c r="AX132" s="11" t="s">
        <v>71</v>
      </c>
      <c r="AY132" s="228" t="s">
        <v>126</v>
      </c>
    </row>
    <row r="133" spans="2:51" s="11" customFormat="1" ht="12">
      <c r="B133" s="217"/>
      <c r="C133" s="218"/>
      <c r="D133" s="219" t="s">
        <v>135</v>
      </c>
      <c r="E133" s="220" t="s">
        <v>1</v>
      </c>
      <c r="F133" s="221" t="s">
        <v>437</v>
      </c>
      <c r="G133" s="218"/>
      <c r="H133" s="222">
        <v>1.76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135</v>
      </c>
      <c r="AU133" s="228" t="s">
        <v>81</v>
      </c>
      <c r="AV133" s="11" t="s">
        <v>81</v>
      </c>
      <c r="AW133" s="11" t="s">
        <v>33</v>
      </c>
      <c r="AX133" s="11" t="s">
        <v>71</v>
      </c>
      <c r="AY133" s="228" t="s">
        <v>126</v>
      </c>
    </row>
    <row r="134" spans="2:51" s="13" customFormat="1" ht="12">
      <c r="B134" s="240"/>
      <c r="C134" s="241"/>
      <c r="D134" s="219" t="s">
        <v>135</v>
      </c>
      <c r="E134" s="242" t="s">
        <v>1</v>
      </c>
      <c r="F134" s="243" t="s">
        <v>141</v>
      </c>
      <c r="G134" s="241"/>
      <c r="H134" s="244">
        <v>4.136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135</v>
      </c>
      <c r="AU134" s="250" t="s">
        <v>81</v>
      </c>
      <c r="AV134" s="13" t="s">
        <v>133</v>
      </c>
      <c r="AW134" s="13" t="s">
        <v>33</v>
      </c>
      <c r="AX134" s="13" t="s">
        <v>79</v>
      </c>
      <c r="AY134" s="250" t="s">
        <v>126</v>
      </c>
    </row>
    <row r="135" spans="2:65" s="1" customFormat="1" ht="16.5" customHeight="1">
      <c r="B135" s="37"/>
      <c r="C135" s="205" t="s">
        <v>252</v>
      </c>
      <c r="D135" s="205" t="s">
        <v>128</v>
      </c>
      <c r="E135" s="206" t="s">
        <v>264</v>
      </c>
      <c r="F135" s="207" t="s">
        <v>265</v>
      </c>
      <c r="G135" s="208" t="s">
        <v>160</v>
      </c>
      <c r="H135" s="209">
        <v>3.2</v>
      </c>
      <c r="I135" s="210"/>
      <c r="J135" s="211">
        <f>ROUND(I135*H135,2)</f>
        <v>0</v>
      </c>
      <c r="K135" s="207" t="s">
        <v>132</v>
      </c>
      <c r="L135" s="42"/>
      <c r="M135" s="212" t="s">
        <v>1</v>
      </c>
      <c r="N135" s="213" t="s">
        <v>42</v>
      </c>
      <c r="O135" s="78"/>
      <c r="P135" s="214">
        <f>O135*H135</f>
        <v>0</v>
      </c>
      <c r="Q135" s="214">
        <v>0.00122</v>
      </c>
      <c r="R135" s="214">
        <f>Q135*H135</f>
        <v>0.003904</v>
      </c>
      <c r="S135" s="214">
        <v>0.07</v>
      </c>
      <c r="T135" s="215">
        <f>S135*H135</f>
        <v>0.22400000000000003</v>
      </c>
      <c r="AR135" s="16" t="s">
        <v>133</v>
      </c>
      <c r="AT135" s="16" t="s">
        <v>128</v>
      </c>
      <c r="AU135" s="16" t="s">
        <v>81</v>
      </c>
      <c r="AY135" s="16" t="s">
        <v>126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79</v>
      </c>
      <c r="BK135" s="216">
        <f>ROUND(I135*H135,2)</f>
        <v>0</v>
      </c>
      <c r="BL135" s="16" t="s">
        <v>133</v>
      </c>
      <c r="BM135" s="16" t="s">
        <v>266</v>
      </c>
    </row>
    <row r="136" spans="2:51" s="11" customFormat="1" ht="12">
      <c r="B136" s="217"/>
      <c r="C136" s="218"/>
      <c r="D136" s="219" t="s">
        <v>135</v>
      </c>
      <c r="E136" s="220" t="s">
        <v>1</v>
      </c>
      <c r="F136" s="221" t="s">
        <v>438</v>
      </c>
      <c r="G136" s="218"/>
      <c r="H136" s="222">
        <v>3.2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135</v>
      </c>
      <c r="AU136" s="228" t="s">
        <v>81</v>
      </c>
      <c r="AV136" s="11" t="s">
        <v>81</v>
      </c>
      <c r="AW136" s="11" t="s">
        <v>33</v>
      </c>
      <c r="AX136" s="11" t="s">
        <v>79</v>
      </c>
      <c r="AY136" s="228" t="s">
        <v>126</v>
      </c>
    </row>
    <row r="137" spans="2:65" s="1" customFormat="1" ht="16.5" customHeight="1">
      <c r="B137" s="37"/>
      <c r="C137" s="205" t="s">
        <v>263</v>
      </c>
      <c r="D137" s="205" t="s">
        <v>128</v>
      </c>
      <c r="E137" s="206" t="s">
        <v>272</v>
      </c>
      <c r="F137" s="207" t="s">
        <v>273</v>
      </c>
      <c r="G137" s="208" t="s">
        <v>167</v>
      </c>
      <c r="H137" s="209">
        <v>60.9</v>
      </c>
      <c r="I137" s="210"/>
      <c r="J137" s="211">
        <f>ROUND(I137*H137,2)</f>
        <v>0</v>
      </c>
      <c r="K137" s="207" t="s">
        <v>132</v>
      </c>
      <c r="L137" s="42"/>
      <c r="M137" s="212" t="s">
        <v>1</v>
      </c>
      <c r="N137" s="213" t="s">
        <v>42</v>
      </c>
      <c r="O137" s="78"/>
      <c r="P137" s="214">
        <f>O137*H137</f>
        <v>0</v>
      </c>
      <c r="Q137" s="214">
        <v>0</v>
      </c>
      <c r="R137" s="214">
        <f>Q137*H137</f>
        <v>0</v>
      </c>
      <c r="S137" s="214">
        <v>0.046</v>
      </c>
      <c r="T137" s="215">
        <f>S137*H137</f>
        <v>2.8013999999999997</v>
      </c>
      <c r="AR137" s="16" t="s">
        <v>133</v>
      </c>
      <c r="AT137" s="16" t="s">
        <v>128</v>
      </c>
      <c r="AU137" s="16" t="s">
        <v>81</v>
      </c>
      <c r="AY137" s="16" t="s">
        <v>126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79</v>
      </c>
      <c r="BK137" s="216">
        <f>ROUND(I137*H137,2)</f>
        <v>0</v>
      </c>
      <c r="BL137" s="16" t="s">
        <v>133</v>
      </c>
      <c r="BM137" s="16" t="s">
        <v>274</v>
      </c>
    </row>
    <row r="138" spans="2:51" s="11" customFormat="1" ht="12">
      <c r="B138" s="217"/>
      <c r="C138" s="218"/>
      <c r="D138" s="219" t="s">
        <v>135</v>
      </c>
      <c r="E138" s="220" t="s">
        <v>1</v>
      </c>
      <c r="F138" s="221" t="s">
        <v>439</v>
      </c>
      <c r="G138" s="218"/>
      <c r="H138" s="222">
        <v>60.9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135</v>
      </c>
      <c r="AU138" s="228" t="s">
        <v>81</v>
      </c>
      <c r="AV138" s="11" t="s">
        <v>81</v>
      </c>
      <c r="AW138" s="11" t="s">
        <v>33</v>
      </c>
      <c r="AX138" s="11" t="s">
        <v>79</v>
      </c>
      <c r="AY138" s="228" t="s">
        <v>126</v>
      </c>
    </row>
    <row r="139" spans="2:63" s="10" customFormat="1" ht="22.8" customHeight="1">
      <c r="B139" s="189"/>
      <c r="C139" s="190"/>
      <c r="D139" s="191" t="s">
        <v>70</v>
      </c>
      <c r="E139" s="203" t="s">
        <v>279</v>
      </c>
      <c r="F139" s="203" t="s">
        <v>280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SUM(P140:P146)</f>
        <v>0</v>
      </c>
      <c r="Q139" s="197"/>
      <c r="R139" s="198">
        <f>SUM(R140:R146)</f>
        <v>0</v>
      </c>
      <c r="S139" s="197"/>
      <c r="T139" s="199">
        <f>SUM(T140:T146)</f>
        <v>0</v>
      </c>
      <c r="AR139" s="200" t="s">
        <v>79</v>
      </c>
      <c r="AT139" s="201" t="s">
        <v>70</v>
      </c>
      <c r="AU139" s="201" t="s">
        <v>79</v>
      </c>
      <c r="AY139" s="200" t="s">
        <v>126</v>
      </c>
      <c r="BK139" s="202">
        <f>SUM(BK140:BK146)</f>
        <v>0</v>
      </c>
    </row>
    <row r="140" spans="2:65" s="1" customFormat="1" ht="16.5" customHeight="1">
      <c r="B140" s="37"/>
      <c r="C140" s="205" t="s">
        <v>271</v>
      </c>
      <c r="D140" s="205" t="s">
        <v>128</v>
      </c>
      <c r="E140" s="206" t="s">
        <v>282</v>
      </c>
      <c r="F140" s="207" t="s">
        <v>283</v>
      </c>
      <c r="G140" s="208" t="s">
        <v>214</v>
      </c>
      <c r="H140" s="209">
        <v>16.48</v>
      </c>
      <c r="I140" s="210"/>
      <c r="J140" s="211">
        <f>ROUND(I140*H140,2)</f>
        <v>0</v>
      </c>
      <c r="K140" s="207" t="s">
        <v>132</v>
      </c>
      <c r="L140" s="42"/>
      <c r="M140" s="212" t="s">
        <v>1</v>
      </c>
      <c r="N140" s="213" t="s">
        <v>42</v>
      </c>
      <c r="O140" s="7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16" t="s">
        <v>133</v>
      </c>
      <c r="AT140" s="16" t="s">
        <v>128</v>
      </c>
      <c r="AU140" s="16" t="s">
        <v>81</v>
      </c>
      <c r="AY140" s="16" t="s">
        <v>126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79</v>
      </c>
      <c r="BK140" s="216">
        <f>ROUND(I140*H140,2)</f>
        <v>0</v>
      </c>
      <c r="BL140" s="16" t="s">
        <v>133</v>
      </c>
      <c r="BM140" s="16" t="s">
        <v>284</v>
      </c>
    </row>
    <row r="141" spans="2:65" s="1" customFormat="1" ht="16.5" customHeight="1">
      <c r="B141" s="37"/>
      <c r="C141" s="205" t="s">
        <v>281</v>
      </c>
      <c r="D141" s="205" t="s">
        <v>128</v>
      </c>
      <c r="E141" s="206" t="s">
        <v>286</v>
      </c>
      <c r="F141" s="207" t="s">
        <v>287</v>
      </c>
      <c r="G141" s="208" t="s">
        <v>214</v>
      </c>
      <c r="H141" s="209">
        <v>16.48</v>
      </c>
      <c r="I141" s="210"/>
      <c r="J141" s="211">
        <f>ROUND(I141*H141,2)</f>
        <v>0</v>
      </c>
      <c r="K141" s="207" t="s">
        <v>132</v>
      </c>
      <c r="L141" s="42"/>
      <c r="M141" s="212" t="s">
        <v>1</v>
      </c>
      <c r="N141" s="213" t="s">
        <v>42</v>
      </c>
      <c r="O141" s="7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16" t="s">
        <v>133</v>
      </c>
      <c r="AT141" s="16" t="s">
        <v>128</v>
      </c>
      <c r="AU141" s="16" t="s">
        <v>81</v>
      </c>
      <c r="AY141" s="16" t="s">
        <v>126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79</v>
      </c>
      <c r="BK141" s="216">
        <f>ROUND(I141*H141,2)</f>
        <v>0</v>
      </c>
      <c r="BL141" s="16" t="s">
        <v>133</v>
      </c>
      <c r="BM141" s="16" t="s">
        <v>288</v>
      </c>
    </row>
    <row r="142" spans="2:65" s="1" customFormat="1" ht="16.5" customHeight="1">
      <c r="B142" s="37"/>
      <c r="C142" s="205" t="s">
        <v>285</v>
      </c>
      <c r="D142" s="205" t="s">
        <v>128</v>
      </c>
      <c r="E142" s="206" t="s">
        <v>290</v>
      </c>
      <c r="F142" s="207" t="s">
        <v>291</v>
      </c>
      <c r="G142" s="208" t="s">
        <v>214</v>
      </c>
      <c r="H142" s="209">
        <v>988.8</v>
      </c>
      <c r="I142" s="210"/>
      <c r="J142" s="211">
        <f>ROUND(I142*H142,2)</f>
        <v>0</v>
      </c>
      <c r="K142" s="207" t="s">
        <v>132</v>
      </c>
      <c r="L142" s="42"/>
      <c r="M142" s="212" t="s">
        <v>1</v>
      </c>
      <c r="N142" s="213" t="s">
        <v>42</v>
      </c>
      <c r="O142" s="7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AR142" s="16" t="s">
        <v>133</v>
      </c>
      <c r="AT142" s="16" t="s">
        <v>128</v>
      </c>
      <c r="AU142" s="16" t="s">
        <v>81</v>
      </c>
      <c r="AY142" s="16" t="s">
        <v>126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79</v>
      </c>
      <c r="BK142" s="216">
        <f>ROUND(I142*H142,2)</f>
        <v>0</v>
      </c>
      <c r="BL142" s="16" t="s">
        <v>133</v>
      </c>
      <c r="BM142" s="16" t="s">
        <v>292</v>
      </c>
    </row>
    <row r="143" spans="2:51" s="11" customFormat="1" ht="12">
      <c r="B143" s="217"/>
      <c r="C143" s="218"/>
      <c r="D143" s="219" t="s">
        <v>135</v>
      </c>
      <c r="E143" s="220" t="s">
        <v>1</v>
      </c>
      <c r="F143" s="221" t="s">
        <v>440</v>
      </c>
      <c r="G143" s="218"/>
      <c r="H143" s="222">
        <v>988.8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135</v>
      </c>
      <c r="AU143" s="228" t="s">
        <v>81</v>
      </c>
      <c r="AV143" s="11" t="s">
        <v>81</v>
      </c>
      <c r="AW143" s="11" t="s">
        <v>33</v>
      </c>
      <c r="AX143" s="11" t="s">
        <v>79</v>
      </c>
      <c r="AY143" s="228" t="s">
        <v>126</v>
      </c>
    </row>
    <row r="144" spans="2:65" s="1" customFormat="1" ht="16.5" customHeight="1">
      <c r="B144" s="37"/>
      <c r="C144" s="205" t="s">
        <v>289</v>
      </c>
      <c r="D144" s="205" t="s">
        <v>128</v>
      </c>
      <c r="E144" s="206" t="s">
        <v>295</v>
      </c>
      <c r="F144" s="207" t="s">
        <v>296</v>
      </c>
      <c r="G144" s="208" t="s">
        <v>214</v>
      </c>
      <c r="H144" s="209">
        <v>16.48</v>
      </c>
      <c r="I144" s="210"/>
      <c r="J144" s="211">
        <f>ROUND(I144*H144,2)</f>
        <v>0</v>
      </c>
      <c r="K144" s="207" t="s">
        <v>1</v>
      </c>
      <c r="L144" s="42"/>
      <c r="M144" s="212" t="s">
        <v>1</v>
      </c>
      <c r="N144" s="213" t="s">
        <v>42</v>
      </c>
      <c r="O144" s="7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AR144" s="16" t="s">
        <v>133</v>
      </c>
      <c r="AT144" s="16" t="s">
        <v>128</v>
      </c>
      <c r="AU144" s="16" t="s">
        <v>81</v>
      </c>
      <c r="AY144" s="16" t="s">
        <v>126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79</v>
      </c>
      <c r="BK144" s="216">
        <f>ROUND(I144*H144,2)</f>
        <v>0</v>
      </c>
      <c r="BL144" s="16" t="s">
        <v>133</v>
      </c>
      <c r="BM144" s="16" t="s">
        <v>297</v>
      </c>
    </row>
    <row r="145" spans="2:65" s="1" customFormat="1" ht="16.5" customHeight="1">
      <c r="B145" s="37"/>
      <c r="C145" s="205" t="s">
        <v>294</v>
      </c>
      <c r="D145" s="205" t="s">
        <v>128</v>
      </c>
      <c r="E145" s="206" t="s">
        <v>299</v>
      </c>
      <c r="F145" s="207" t="s">
        <v>300</v>
      </c>
      <c r="G145" s="208" t="s">
        <v>214</v>
      </c>
      <c r="H145" s="209">
        <v>3.096</v>
      </c>
      <c r="I145" s="210"/>
      <c r="J145" s="211">
        <f>ROUND(I145*H145,2)</f>
        <v>0</v>
      </c>
      <c r="K145" s="207" t="s">
        <v>132</v>
      </c>
      <c r="L145" s="42"/>
      <c r="M145" s="212" t="s">
        <v>1</v>
      </c>
      <c r="N145" s="213" t="s">
        <v>42</v>
      </c>
      <c r="O145" s="7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AR145" s="16" t="s">
        <v>133</v>
      </c>
      <c r="AT145" s="16" t="s">
        <v>128</v>
      </c>
      <c r="AU145" s="16" t="s">
        <v>81</v>
      </c>
      <c r="AY145" s="16" t="s">
        <v>126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79</v>
      </c>
      <c r="BK145" s="216">
        <f>ROUND(I145*H145,2)</f>
        <v>0</v>
      </c>
      <c r="BL145" s="16" t="s">
        <v>133</v>
      </c>
      <c r="BM145" s="16" t="s">
        <v>301</v>
      </c>
    </row>
    <row r="146" spans="2:51" s="11" customFormat="1" ht="12">
      <c r="B146" s="217"/>
      <c r="C146" s="218"/>
      <c r="D146" s="219" t="s">
        <v>135</v>
      </c>
      <c r="E146" s="220" t="s">
        <v>1</v>
      </c>
      <c r="F146" s="221" t="s">
        <v>441</v>
      </c>
      <c r="G146" s="218"/>
      <c r="H146" s="222">
        <v>3.096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135</v>
      </c>
      <c r="AU146" s="228" t="s">
        <v>81</v>
      </c>
      <c r="AV146" s="11" t="s">
        <v>81</v>
      </c>
      <c r="AW146" s="11" t="s">
        <v>33</v>
      </c>
      <c r="AX146" s="11" t="s">
        <v>79</v>
      </c>
      <c r="AY146" s="228" t="s">
        <v>126</v>
      </c>
    </row>
    <row r="147" spans="2:63" s="10" customFormat="1" ht="22.8" customHeight="1">
      <c r="B147" s="189"/>
      <c r="C147" s="190"/>
      <c r="D147" s="191" t="s">
        <v>70</v>
      </c>
      <c r="E147" s="203" t="s">
        <v>303</v>
      </c>
      <c r="F147" s="203" t="s">
        <v>304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SUM(P148:P149)</f>
        <v>0</v>
      </c>
      <c r="Q147" s="197"/>
      <c r="R147" s="198">
        <f>SUM(R148:R149)</f>
        <v>0</v>
      </c>
      <c r="S147" s="197"/>
      <c r="T147" s="199">
        <f>SUM(T148:T149)</f>
        <v>0</v>
      </c>
      <c r="AR147" s="200" t="s">
        <v>79</v>
      </c>
      <c r="AT147" s="201" t="s">
        <v>70</v>
      </c>
      <c r="AU147" s="201" t="s">
        <v>79</v>
      </c>
      <c r="AY147" s="200" t="s">
        <v>126</v>
      </c>
      <c r="BK147" s="202">
        <f>SUM(BK148:BK149)</f>
        <v>0</v>
      </c>
    </row>
    <row r="148" spans="2:65" s="1" customFormat="1" ht="16.5" customHeight="1">
      <c r="B148" s="37"/>
      <c r="C148" s="205" t="s">
        <v>298</v>
      </c>
      <c r="D148" s="205" t="s">
        <v>128</v>
      </c>
      <c r="E148" s="206" t="s">
        <v>305</v>
      </c>
      <c r="F148" s="207" t="s">
        <v>306</v>
      </c>
      <c r="G148" s="208" t="s">
        <v>214</v>
      </c>
      <c r="H148" s="209">
        <v>14.078</v>
      </c>
      <c r="I148" s="210"/>
      <c r="J148" s="211">
        <f>ROUND(I148*H148,2)</f>
        <v>0</v>
      </c>
      <c r="K148" s="207" t="s">
        <v>132</v>
      </c>
      <c r="L148" s="42"/>
      <c r="M148" s="212" t="s">
        <v>1</v>
      </c>
      <c r="N148" s="213" t="s">
        <v>42</v>
      </c>
      <c r="O148" s="7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AR148" s="16" t="s">
        <v>133</v>
      </c>
      <c r="AT148" s="16" t="s">
        <v>128</v>
      </c>
      <c r="AU148" s="16" t="s">
        <v>81</v>
      </c>
      <c r="AY148" s="16" t="s">
        <v>126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79</v>
      </c>
      <c r="BK148" s="216">
        <f>ROUND(I148*H148,2)</f>
        <v>0</v>
      </c>
      <c r="BL148" s="16" t="s">
        <v>133</v>
      </c>
      <c r="BM148" s="16" t="s">
        <v>307</v>
      </c>
    </row>
    <row r="149" spans="2:51" s="11" customFormat="1" ht="12">
      <c r="B149" s="217"/>
      <c r="C149" s="218"/>
      <c r="D149" s="219" t="s">
        <v>135</v>
      </c>
      <c r="E149" s="220" t="s">
        <v>1</v>
      </c>
      <c r="F149" s="221" t="s">
        <v>442</v>
      </c>
      <c r="G149" s="218"/>
      <c r="H149" s="222">
        <v>14.078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135</v>
      </c>
      <c r="AU149" s="228" t="s">
        <v>81</v>
      </c>
      <c r="AV149" s="11" t="s">
        <v>81</v>
      </c>
      <c r="AW149" s="11" t="s">
        <v>33</v>
      </c>
      <c r="AX149" s="11" t="s">
        <v>79</v>
      </c>
      <c r="AY149" s="228" t="s">
        <v>126</v>
      </c>
    </row>
    <row r="150" spans="2:63" s="10" customFormat="1" ht="25.9" customHeight="1">
      <c r="B150" s="189"/>
      <c r="C150" s="190"/>
      <c r="D150" s="191" t="s">
        <v>70</v>
      </c>
      <c r="E150" s="192" t="s">
        <v>308</v>
      </c>
      <c r="F150" s="192" t="s">
        <v>309</v>
      </c>
      <c r="G150" s="190"/>
      <c r="H150" s="190"/>
      <c r="I150" s="193"/>
      <c r="J150" s="194">
        <f>BK150</f>
        <v>0</v>
      </c>
      <c r="K150" s="190"/>
      <c r="L150" s="195"/>
      <c r="M150" s="196"/>
      <c r="N150" s="197"/>
      <c r="O150" s="197"/>
      <c r="P150" s="198">
        <f>P151+P161+P178</f>
        <v>0</v>
      </c>
      <c r="Q150" s="197"/>
      <c r="R150" s="198">
        <f>R151+R161+R178</f>
        <v>6.038061288</v>
      </c>
      <c r="S150" s="197"/>
      <c r="T150" s="199">
        <f>T151+T161+T178</f>
        <v>0.03802584</v>
      </c>
      <c r="AR150" s="200" t="s">
        <v>81</v>
      </c>
      <c r="AT150" s="201" t="s">
        <v>70</v>
      </c>
      <c r="AU150" s="201" t="s">
        <v>71</v>
      </c>
      <c r="AY150" s="200" t="s">
        <v>126</v>
      </c>
      <c r="BK150" s="202">
        <f>BK151+BK161+BK178</f>
        <v>0</v>
      </c>
    </row>
    <row r="151" spans="2:63" s="10" customFormat="1" ht="22.8" customHeight="1">
      <c r="B151" s="189"/>
      <c r="C151" s="190"/>
      <c r="D151" s="191" t="s">
        <v>70</v>
      </c>
      <c r="E151" s="203" t="s">
        <v>310</v>
      </c>
      <c r="F151" s="203" t="s">
        <v>311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SUM(P152:P160)</f>
        <v>0</v>
      </c>
      <c r="Q151" s="197"/>
      <c r="R151" s="198">
        <f>SUM(R152:R160)</f>
        <v>1.0883594480000003</v>
      </c>
      <c r="S151" s="197"/>
      <c r="T151" s="199">
        <f>SUM(T152:T160)</f>
        <v>0</v>
      </c>
      <c r="AR151" s="200" t="s">
        <v>81</v>
      </c>
      <c r="AT151" s="201" t="s">
        <v>70</v>
      </c>
      <c r="AU151" s="201" t="s">
        <v>79</v>
      </c>
      <c r="AY151" s="200" t="s">
        <v>126</v>
      </c>
      <c r="BK151" s="202">
        <f>SUM(BK152:BK160)</f>
        <v>0</v>
      </c>
    </row>
    <row r="152" spans="2:65" s="1" customFormat="1" ht="16.5" customHeight="1">
      <c r="B152" s="37"/>
      <c r="C152" s="205" t="s">
        <v>85</v>
      </c>
      <c r="D152" s="205" t="s">
        <v>128</v>
      </c>
      <c r="E152" s="206" t="s">
        <v>313</v>
      </c>
      <c r="F152" s="207" t="s">
        <v>314</v>
      </c>
      <c r="G152" s="208" t="s">
        <v>167</v>
      </c>
      <c r="H152" s="209">
        <v>8.8</v>
      </c>
      <c r="I152" s="210"/>
      <c r="J152" s="211">
        <f>ROUND(I152*H152,2)</f>
        <v>0</v>
      </c>
      <c r="K152" s="207" t="s">
        <v>1</v>
      </c>
      <c r="L152" s="42"/>
      <c r="M152" s="212" t="s">
        <v>1</v>
      </c>
      <c r="N152" s="213" t="s">
        <v>42</v>
      </c>
      <c r="O152" s="78"/>
      <c r="P152" s="214">
        <f>O152*H152</f>
        <v>0</v>
      </c>
      <c r="Q152" s="214">
        <v>0.12323721</v>
      </c>
      <c r="R152" s="214">
        <f>Q152*H152</f>
        <v>1.0844874480000002</v>
      </c>
      <c r="S152" s="214">
        <v>0</v>
      </c>
      <c r="T152" s="215">
        <f>S152*H152</f>
        <v>0</v>
      </c>
      <c r="AR152" s="16" t="s">
        <v>211</v>
      </c>
      <c r="AT152" s="16" t="s">
        <v>128</v>
      </c>
      <c r="AU152" s="16" t="s">
        <v>81</v>
      </c>
      <c r="AY152" s="16" t="s">
        <v>126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79</v>
      </c>
      <c r="BK152" s="216">
        <f>ROUND(I152*H152,2)</f>
        <v>0</v>
      </c>
      <c r="BL152" s="16" t="s">
        <v>211</v>
      </c>
      <c r="BM152" s="16" t="s">
        <v>315</v>
      </c>
    </row>
    <row r="153" spans="2:51" s="11" customFormat="1" ht="12">
      <c r="B153" s="217"/>
      <c r="C153" s="218"/>
      <c r="D153" s="219" t="s">
        <v>135</v>
      </c>
      <c r="E153" s="220" t="s">
        <v>1</v>
      </c>
      <c r="F153" s="221" t="s">
        <v>429</v>
      </c>
      <c r="G153" s="218"/>
      <c r="H153" s="222">
        <v>8.8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135</v>
      </c>
      <c r="AU153" s="228" t="s">
        <v>81</v>
      </c>
      <c r="AV153" s="11" t="s">
        <v>81</v>
      </c>
      <c r="AW153" s="11" t="s">
        <v>33</v>
      </c>
      <c r="AX153" s="11" t="s">
        <v>79</v>
      </c>
      <c r="AY153" s="228" t="s">
        <v>126</v>
      </c>
    </row>
    <row r="154" spans="2:65" s="1" customFormat="1" ht="16.5" customHeight="1">
      <c r="B154" s="37"/>
      <c r="C154" s="205" t="s">
        <v>312</v>
      </c>
      <c r="D154" s="205" t="s">
        <v>128</v>
      </c>
      <c r="E154" s="206" t="s">
        <v>317</v>
      </c>
      <c r="F154" s="207" t="s">
        <v>318</v>
      </c>
      <c r="G154" s="208" t="s">
        <v>167</v>
      </c>
      <c r="H154" s="209">
        <v>8.8</v>
      </c>
      <c r="I154" s="210"/>
      <c r="J154" s="211">
        <f>ROUND(I154*H154,2)</f>
        <v>0</v>
      </c>
      <c r="K154" s="207" t="s">
        <v>1</v>
      </c>
      <c r="L154" s="42"/>
      <c r="M154" s="212" t="s">
        <v>1</v>
      </c>
      <c r="N154" s="213" t="s">
        <v>42</v>
      </c>
      <c r="O154" s="7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AR154" s="16" t="s">
        <v>211</v>
      </c>
      <c r="AT154" s="16" t="s">
        <v>128</v>
      </c>
      <c r="AU154" s="16" t="s">
        <v>81</v>
      </c>
      <c r="AY154" s="16" t="s">
        <v>126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79</v>
      </c>
      <c r="BK154" s="216">
        <f>ROUND(I154*H154,2)</f>
        <v>0</v>
      </c>
      <c r="BL154" s="16" t="s">
        <v>211</v>
      </c>
      <c r="BM154" s="16" t="s">
        <v>319</v>
      </c>
    </row>
    <row r="155" spans="2:65" s="1" customFormat="1" ht="16.5" customHeight="1">
      <c r="B155" s="37"/>
      <c r="C155" s="251" t="s">
        <v>316</v>
      </c>
      <c r="D155" s="251" t="s">
        <v>172</v>
      </c>
      <c r="E155" s="252" t="s">
        <v>321</v>
      </c>
      <c r="F155" s="253" t="s">
        <v>322</v>
      </c>
      <c r="G155" s="254" t="s">
        <v>167</v>
      </c>
      <c r="H155" s="255">
        <v>9.68</v>
      </c>
      <c r="I155" s="256"/>
      <c r="J155" s="257">
        <f>ROUND(I155*H155,2)</f>
        <v>0</v>
      </c>
      <c r="K155" s="253" t="s">
        <v>1</v>
      </c>
      <c r="L155" s="258"/>
      <c r="M155" s="259" t="s">
        <v>1</v>
      </c>
      <c r="N155" s="260" t="s">
        <v>42</v>
      </c>
      <c r="O155" s="78"/>
      <c r="P155" s="214">
        <f>O155*H155</f>
        <v>0</v>
      </c>
      <c r="Q155" s="214">
        <v>0.0004</v>
      </c>
      <c r="R155" s="214">
        <f>Q155*H155</f>
        <v>0.003872</v>
      </c>
      <c r="S155" s="214">
        <v>0</v>
      </c>
      <c r="T155" s="215">
        <f>S155*H155</f>
        <v>0</v>
      </c>
      <c r="AR155" s="16" t="s">
        <v>316</v>
      </c>
      <c r="AT155" s="16" t="s">
        <v>172</v>
      </c>
      <c r="AU155" s="16" t="s">
        <v>81</v>
      </c>
      <c r="AY155" s="16" t="s">
        <v>126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79</v>
      </c>
      <c r="BK155" s="216">
        <f>ROUND(I155*H155,2)</f>
        <v>0</v>
      </c>
      <c r="BL155" s="16" t="s">
        <v>211</v>
      </c>
      <c r="BM155" s="16" t="s">
        <v>323</v>
      </c>
    </row>
    <row r="156" spans="2:51" s="11" customFormat="1" ht="12">
      <c r="B156" s="217"/>
      <c r="C156" s="218"/>
      <c r="D156" s="219" t="s">
        <v>135</v>
      </c>
      <c r="E156" s="220" t="s">
        <v>1</v>
      </c>
      <c r="F156" s="221" t="s">
        <v>443</v>
      </c>
      <c r="G156" s="218"/>
      <c r="H156" s="222">
        <v>8.8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135</v>
      </c>
      <c r="AU156" s="228" t="s">
        <v>81</v>
      </c>
      <c r="AV156" s="11" t="s">
        <v>81</v>
      </c>
      <c r="AW156" s="11" t="s">
        <v>33</v>
      </c>
      <c r="AX156" s="11" t="s">
        <v>79</v>
      </c>
      <c r="AY156" s="228" t="s">
        <v>126</v>
      </c>
    </row>
    <row r="157" spans="2:51" s="11" customFormat="1" ht="12">
      <c r="B157" s="217"/>
      <c r="C157" s="218"/>
      <c r="D157" s="219" t="s">
        <v>135</v>
      </c>
      <c r="E157" s="218"/>
      <c r="F157" s="221" t="s">
        <v>444</v>
      </c>
      <c r="G157" s="218"/>
      <c r="H157" s="222">
        <v>9.68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135</v>
      </c>
      <c r="AU157" s="228" t="s">
        <v>81</v>
      </c>
      <c r="AV157" s="11" t="s">
        <v>81</v>
      </c>
      <c r="AW157" s="11" t="s">
        <v>4</v>
      </c>
      <c r="AX157" s="11" t="s">
        <v>79</v>
      </c>
      <c r="AY157" s="228" t="s">
        <v>126</v>
      </c>
    </row>
    <row r="158" spans="2:65" s="1" customFormat="1" ht="16.5" customHeight="1">
      <c r="B158" s="37"/>
      <c r="C158" s="205" t="s">
        <v>320</v>
      </c>
      <c r="D158" s="205" t="s">
        <v>128</v>
      </c>
      <c r="E158" s="206" t="s">
        <v>327</v>
      </c>
      <c r="F158" s="207" t="s">
        <v>328</v>
      </c>
      <c r="G158" s="208" t="s">
        <v>167</v>
      </c>
      <c r="H158" s="209">
        <v>15.48</v>
      </c>
      <c r="I158" s="210"/>
      <c r="J158" s="211">
        <f>ROUND(I158*H158,2)</f>
        <v>0</v>
      </c>
      <c r="K158" s="207" t="s">
        <v>1</v>
      </c>
      <c r="L158" s="42"/>
      <c r="M158" s="212" t="s">
        <v>1</v>
      </c>
      <c r="N158" s="213" t="s">
        <v>42</v>
      </c>
      <c r="O158" s="7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AR158" s="16" t="s">
        <v>211</v>
      </c>
      <c r="AT158" s="16" t="s">
        <v>128</v>
      </c>
      <c r="AU158" s="16" t="s">
        <v>81</v>
      </c>
      <c r="AY158" s="16" t="s">
        <v>126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79</v>
      </c>
      <c r="BK158" s="216">
        <f>ROUND(I158*H158,2)</f>
        <v>0</v>
      </c>
      <c r="BL158" s="16" t="s">
        <v>211</v>
      </c>
      <c r="BM158" s="16" t="s">
        <v>329</v>
      </c>
    </row>
    <row r="159" spans="2:51" s="11" customFormat="1" ht="12">
      <c r="B159" s="217"/>
      <c r="C159" s="218"/>
      <c r="D159" s="219" t="s">
        <v>135</v>
      </c>
      <c r="E159" s="220" t="s">
        <v>1</v>
      </c>
      <c r="F159" s="221" t="s">
        <v>445</v>
      </c>
      <c r="G159" s="218"/>
      <c r="H159" s="222">
        <v>15.48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135</v>
      </c>
      <c r="AU159" s="228" t="s">
        <v>81</v>
      </c>
      <c r="AV159" s="11" t="s">
        <v>81</v>
      </c>
      <c r="AW159" s="11" t="s">
        <v>33</v>
      </c>
      <c r="AX159" s="11" t="s">
        <v>79</v>
      </c>
      <c r="AY159" s="228" t="s">
        <v>126</v>
      </c>
    </row>
    <row r="160" spans="2:65" s="1" customFormat="1" ht="16.5" customHeight="1">
      <c r="B160" s="37"/>
      <c r="C160" s="205" t="s">
        <v>326</v>
      </c>
      <c r="D160" s="205" t="s">
        <v>128</v>
      </c>
      <c r="E160" s="206" t="s">
        <v>331</v>
      </c>
      <c r="F160" s="207" t="s">
        <v>332</v>
      </c>
      <c r="G160" s="208" t="s">
        <v>333</v>
      </c>
      <c r="H160" s="271"/>
      <c r="I160" s="210"/>
      <c r="J160" s="211">
        <f>ROUND(I160*H160,2)</f>
        <v>0</v>
      </c>
      <c r="K160" s="207" t="s">
        <v>132</v>
      </c>
      <c r="L160" s="42"/>
      <c r="M160" s="212" t="s">
        <v>1</v>
      </c>
      <c r="N160" s="213" t="s">
        <v>42</v>
      </c>
      <c r="O160" s="7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AR160" s="16" t="s">
        <v>211</v>
      </c>
      <c r="AT160" s="16" t="s">
        <v>128</v>
      </c>
      <c r="AU160" s="16" t="s">
        <v>81</v>
      </c>
      <c r="AY160" s="16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79</v>
      </c>
      <c r="BK160" s="216">
        <f>ROUND(I160*H160,2)</f>
        <v>0</v>
      </c>
      <c r="BL160" s="16" t="s">
        <v>211</v>
      </c>
      <c r="BM160" s="16" t="s">
        <v>334</v>
      </c>
    </row>
    <row r="161" spans="2:63" s="10" customFormat="1" ht="22.8" customHeight="1">
      <c r="B161" s="189"/>
      <c r="C161" s="190"/>
      <c r="D161" s="191" t="s">
        <v>70</v>
      </c>
      <c r="E161" s="203" t="s">
        <v>345</v>
      </c>
      <c r="F161" s="203" t="s">
        <v>346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SUM(P162:P177)</f>
        <v>0</v>
      </c>
      <c r="Q161" s="197"/>
      <c r="R161" s="198">
        <f>SUM(R162:R177)</f>
        <v>4.7669324799999995</v>
      </c>
      <c r="S161" s="197"/>
      <c r="T161" s="199">
        <f>SUM(T162:T177)</f>
        <v>0</v>
      </c>
      <c r="AR161" s="200" t="s">
        <v>81</v>
      </c>
      <c r="AT161" s="201" t="s">
        <v>70</v>
      </c>
      <c r="AU161" s="201" t="s">
        <v>79</v>
      </c>
      <c r="AY161" s="200" t="s">
        <v>126</v>
      </c>
      <c r="BK161" s="202">
        <f>SUM(BK162:BK177)</f>
        <v>0</v>
      </c>
    </row>
    <row r="162" spans="2:65" s="1" customFormat="1" ht="16.5" customHeight="1">
      <c r="B162" s="37"/>
      <c r="C162" s="205" t="s">
        <v>341</v>
      </c>
      <c r="D162" s="205" t="s">
        <v>128</v>
      </c>
      <c r="E162" s="206" t="s">
        <v>348</v>
      </c>
      <c r="F162" s="207" t="s">
        <v>349</v>
      </c>
      <c r="G162" s="208" t="s">
        <v>167</v>
      </c>
      <c r="H162" s="209">
        <v>24.28</v>
      </c>
      <c r="I162" s="210"/>
      <c r="J162" s="211">
        <f>ROUND(I162*H162,2)</f>
        <v>0</v>
      </c>
      <c r="K162" s="207" t="s">
        <v>1</v>
      </c>
      <c r="L162" s="42"/>
      <c r="M162" s="212" t="s">
        <v>1</v>
      </c>
      <c r="N162" s="213" t="s">
        <v>42</v>
      </c>
      <c r="O162" s="78"/>
      <c r="P162" s="214">
        <f>O162*H162</f>
        <v>0</v>
      </c>
      <c r="Q162" s="214">
        <v>0.03857</v>
      </c>
      <c r="R162" s="214">
        <f>Q162*H162</f>
        <v>0.9364796000000001</v>
      </c>
      <c r="S162" s="214">
        <v>0</v>
      </c>
      <c r="T162" s="215">
        <f>S162*H162</f>
        <v>0</v>
      </c>
      <c r="AR162" s="16" t="s">
        <v>211</v>
      </c>
      <c r="AT162" s="16" t="s">
        <v>128</v>
      </c>
      <c r="AU162" s="16" t="s">
        <v>81</v>
      </c>
      <c r="AY162" s="16" t="s">
        <v>126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79</v>
      </c>
      <c r="BK162" s="216">
        <f>ROUND(I162*H162,2)</f>
        <v>0</v>
      </c>
      <c r="BL162" s="16" t="s">
        <v>211</v>
      </c>
      <c r="BM162" s="16" t="s">
        <v>350</v>
      </c>
    </row>
    <row r="163" spans="2:51" s="11" customFormat="1" ht="12">
      <c r="B163" s="217"/>
      <c r="C163" s="218"/>
      <c r="D163" s="219" t="s">
        <v>135</v>
      </c>
      <c r="E163" s="220" t="s">
        <v>1</v>
      </c>
      <c r="F163" s="221" t="s">
        <v>446</v>
      </c>
      <c r="G163" s="218"/>
      <c r="H163" s="222">
        <v>24.28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135</v>
      </c>
      <c r="AU163" s="228" t="s">
        <v>81</v>
      </c>
      <c r="AV163" s="11" t="s">
        <v>81</v>
      </c>
      <c r="AW163" s="11" t="s">
        <v>33</v>
      </c>
      <c r="AX163" s="11" t="s">
        <v>79</v>
      </c>
      <c r="AY163" s="228" t="s">
        <v>126</v>
      </c>
    </row>
    <row r="164" spans="2:65" s="1" customFormat="1" ht="16.5" customHeight="1">
      <c r="B164" s="37"/>
      <c r="C164" s="251" t="s">
        <v>347</v>
      </c>
      <c r="D164" s="251" t="s">
        <v>172</v>
      </c>
      <c r="E164" s="252" t="s">
        <v>354</v>
      </c>
      <c r="F164" s="253" t="s">
        <v>355</v>
      </c>
      <c r="G164" s="254" t="s">
        <v>167</v>
      </c>
      <c r="H164" s="255">
        <v>26.708</v>
      </c>
      <c r="I164" s="256"/>
      <c r="J164" s="257">
        <f>ROUND(I164*H164,2)</f>
        <v>0</v>
      </c>
      <c r="K164" s="253" t="s">
        <v>1</v>
      </c>
      <c r="L164" s="258"/>
      <c r="M164" s="259" t="s">
        <v>1</v>
      </c>
      <c r="N164" s="260" t="s">
        <v>42</v>
      </c>
      <c r="O164" s="78"/>
      <c r="P164" s="214">
        <f>O164*H164</f>
        <v>0</v>
      </c>
      <c r="Q164" s="214">
        <v>0.00151</v>
      </c>
      <c r="R164" s="214">
        <f>Q164*H164</f>
        <v>0.040329079999999996</v>
      </c>
      <c r="S164" s="214">
        <v>0</v>
      </c>
      <c r="T164" s="215">
        <f>S164*H164</f>
        <v>0</v>
      </c>
      <c r="AR164" s="16" t="s">
        <v>316</v>
      </c>
      <c r="AT164" s="16" t="s">
        <v>172</v>
      </c>
      <c r="AU164" s="16" t="s">
        <v>81</v>
      </c>
      <c r="AY164" s="16" t="s">
        <v>126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79</v>
      </c>
      <c r="BK164" s="216">
        <f>ROUND(I164*H164,2)</f>
        <v>0</v>
      </c>
      <c r="BL164" s="16" t="s">
        <v>211</v>
      </c>
      <c r="BM164" s="16" t="s">
        <v>356</v>
      </c>
    </row>
    <row r="165" spans="2:51" s="11" customFormat="1" ht="12">
      <c r="B165" s="217"/>
      <c r="C165" s="218"/>
      <c r="D165" s="219" t="s">
        <v>135</v>
      </c>
      <c r="E165" s="220" t="s">
        <v>1</v>
      </c>
      <c r="F165" s="221" t="s">
        <v>447</v>
      </c>
      <c r="G165" s="218"/>
      <c r="H165" s="222">
        <v>24.28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135</v>
      </c>
      <c r="AU165" s="228" t="s">
        <v>81</v>
      </c>
      <c r="AV165" s="11" t="s">
        <v>81</v>
      </c>
      <c r="AW165" s="11" t="s">
        <v>33</v>
      </c>
      <c r="AX165" s="11" t="s">
        <v>79</v>
      </c>
      <c r="AY165" s="228" t="s">
        <v>126</v>
      </c>
    </row>
    <row r="166" spans="2:51" s="11" customFormat="1" ht="12">
      <c r="B166" s="217"/>
      <c r="C166" s="218"/>
      <c r="D166" s="219" t="s">
        <v>135</v>
      </c>
      <c r="E166" s="218"/>
      <c r="F166" s="221" t="s">
        <v>448</v>
      </c>
      <c r="G166" s="218"/>
      <c r="H166" s="222">
        <v>26.708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135</v>
      </c>
      <c r="AU166" s="228" t="s">
        <v>81</v>
      </c>
      <c r="AV166" s="11" t="s">
        <v>81</v>
      </c>
      <c r="AW166" s="11" t="s">
        <v>4</v>
      </c>
      <c r="AX166" s="11" t="s">
        <v>79</v>
      </c>
      <c r="AY166" s="228" t="s">
        <v>126</v>
      </c>
    </row>
    <row r="167" spans="2:65" s="1" customFormat="1" ht="16.5" customHeight="1">
      <c r="B167" s="37"/>
      <c r="C167" s="205" t="s">
        <v>353</v>
      </c>
      <c r="D167" s="205" t="s">
        <v>128</v>
      </c>
      <c r="E167" s="206" t="s">
        <v>360</v>
      </c>
      <c r="F167" s="207" t="s">
        <v>361</v>
      </c>
      <c r="G167" s="208" t="s">
        <v>160</v>
      </c>
      <c r="H167" s="209">
        <v>39.4</v>
      </c>
      <c r="I167" s="210"/>
      <c r="J167" s="211">
        <f>ROUND(I167*H167,2)</f>
        <v>0</v>
      </c>
      <c r="K167" s="207" t="s">
        <v>1</v>
      </c>
      <c r="L167" s="42"/>
      <c r="M167" s="212" t="s">
        <v>1</v>
      </c>
      <c r="N167" s="213" t="s">
        <v>42</v>
      </c>
      <c r="O167" s="78"/>
      <c r="P167" s="214">
        <f>O167*H167</f>
        <v>0</v>
      </c>
      <c r="Q167" s="214">
        <v>0.03924</v>
      </c>
      <c r="R167" s="214">
        <f>Q167*H167</f>
        <v>1.5460559999999999</v>
      </c>
      <c r="S167" s="214">
        <v>0</v>
      </c>
      <c r="T167" s="215">
        <f>S167*H167</f>
        <v>0</v>
      </c>
      <c r="AR167" s="16" t="s">
        <v>211</v>
      </c>
      <c r="AT167" s="16" t="s">
        <v>128</v>
      </c>
      <c r="AU167" s="16" t="s">
        <v>81</v>
      </c>
      <c r="AY167" s="16" t="s">
        <v>126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79</v>
      </c>
      <c r="BK167" s="216">
        <f>ROUND(I167*H167,2)</f>
        <v>0</v>
      </c>
      <c r="BL167" s="16" t="s">
        <v>211</v>
      </c>
      <c r="BM167" s="16" t="s">
        <v>362</v>
      </c>
    </row>
    <row r="168" spans="2:51" s="11" customFormat="1" ht="12">
      <c r="B168" s="217"/>
      <c r="C168" s="218"/>
      <c r="D168" s="219" t="s">
        <v>135</v>
      </c>
      <c r="E168" s="220" t="s">
        <v>1</v>
      </c>
      <c r="F168" s="221" t="s">
        <v>449</v>
      </c>
      <c r="G168" s="218"/>
      <c r="H168" s="222">
        <v>39.4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135</v>
      </c>
      <c r="AU168" s="228" t="s">
        <v>81</v>
      </c>
      <c r="AV168" s="11" t="s">
        <v>81</v>
      </c>
      <c r="AW168" s="11" t="s">
        <v>33</v>
      </c>
      <c r="AX168" s="11" t="s">
        <v>79</v>
      </c>
      <c r="AY168" s="228" t="s">
        <v>126</v>
      </c>
    </row>
    <row r="169" spans="2:65" s="1" customFormat="1" ht="16.5" customHeight="1">
      <c r="B169" s="37"/>
      <c r="C169" s="251" t="s">
        <v>359</v>
      </c>
      <c r="D169" s="251" t="s">
        <v>172</v>
      </c>
      <c r="E169" s="252" t="s">
        <v>368</v>
      </c>
      <c r="F169" s="253" t="s">
        <v>369</v>
      </c>
      <c r="G169" s="254" t="s">
        <v>160</v>
      </c>
      <c r="H169" s="255">
        <v>43.34</v>
      </c>
      <c r="I169" s="256"/>
      <c r="J169" s="257">
        <f>ROUND(I169*H169,2)</f>
        <v>0</v>
      </c>
      <c r="K169" s="253" t="s">
        <v>1</v>
      </c>
      <c r="L169" s="258"/>
      <c r="M169" s="259" t="s">
        <v>1</v>
      </c>
      <c r="N169" s="260" t="s">
        <v>42</v>
      </c>
      <c r="O169" s="78"/>
      <c r="P169" s="214">
        <f>O169*H169</f>
        <v>0</v>
      </c>
      <c r="Q169" s="214">
        <v>0.00155</v>
      </c>
      <c r="R169" s="214">
        <f>Q169*H169</f>
        <v>0.067177</v>
      </c>
      <c r="S169" s="214">
        <v>0</v>
      </c>
      <c r="T169" s="215">
        <f>S169*H169</f>
        <v>0</v>
      </c>
      <c r="AR169" s="16" t="s">
        <v>316</v>
      </c>
      <c r="AT169" s="16" t="s">
        <v>172</v>
      </c>
      <c r="AU169" s="16" t="s">
        <v>81</v>
      </c>
      <c r="AY169" s="16" t="s">
        <v>126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79</v>
      </c>
      <c r="BK169" s="216">
        <f>ROUND(I169*H169,2)</f>
        <v>0</v>
      </c>
      <c r="BL169" s="16" t="s">
        <v>211</v>
      </c>
      <c r="BM169" s="16" t="s">
        <v>370</v>
      </c>
    </row>
    <row r="170" spans="2:51" s="11" customFormat="1" ht="12">
      <c r="B170" s="217"/>
      <c r="C170" s="218"/>
      <c r="D170" s="219" t="s">
        <v>135</v>
      </c>
      <c r="E170" s="220" t="s">
        <v>1</v>
      </c>
      <c r="F170" s="221" t="s">
        <v>450</v>
      </c>
      <c r="G170" s="218"/>
      <c r="H170" s="222">
        <v>39.4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135</v>
      </c>
      <c r="AU170" s="228" t="s">
        <v>81</v>
      </c>
      <c r="AV170" s="11" t="s">
        <v>81</v>
      </c>
      <c r="AW170" s="11" t="s">
        <v>33</v>
      </c>
      <c r="AX170" s="11" t="s">
        <v>79</v>
      </c>
      <c r="AY170" s="228" t="s">
        <v>126</v>
      </c>
    </row>
    <row r="171" spans="2:51" s="11" customFormat="1" ht="12">
      <c r="B171" s="217"/>
      <c r="C171" s="218"/>
      <c r="D171" s="219" t="s">
        <v>135</v>
      </c>
      <c r="E171" s="218"/>
      <c r="F171" s="221" t="s">
        <v>451</v>
      </c>
      <c r="G171" s="218"/>
      <c r="H171" s="222">
        <v>43.34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135</v>
      </c>
      <c r="AU171" s="228" t="s">
        <v>81</v>
      </c>
      <c r="AV171" s="11" t="s">
        <v>81</v>
      </c>
      <c r="AW171" s="11" t="s">
        <v>4</v>
      </c>
      <c r="AX171" s="11" t="s">
        <v>79</v>
      </c>
      <c r="AY171" s="228" t="s">
        <v>126</v>
      </c>
    </row>
    <row r="172" spans="2:65" s="1" customFormat="1" ht="16.5" customHeight="1">
      <c r="B172" s="37"/>
      <c r="C172" s="205" t="s">
        <v>367</v>
      </c>
      <c r="D172" s="205" t="s">
        <v>128</v>
      </c>
      <c r="E172" s="206" t="s">
        <v>374</v>
      </c>
      <c r="F172" s="207" t="s">
        <v>375</v>
      </c>
      <c r="G172" s="208" t="s">
        <v>167</v>
      </c>
      <c r="H172" s="209">
        <v>28.22</v>
      </c>
      <c r="I172" s="210"/>
      <c r="J172" s="211">
        <f>ROUND(I172*H172,2)</f>
        <v>0</v>
      </c>
      <c r="K172" s="207" t="s">
        <v>1</v>
      </c>
      <c r="L172" s="42"/>
      <c r="M172" s="212" t="s">
        <v>1</v>
      </c>
      <c r="N172" s="213" t="s">
        <v>42</v>
      </c>
      <c r="O172" s="78"/>
      <c r="P172" s="214">
        <f>O172*H172</f>
        <v>0</v>
      </c>
      <c r="Q172" s="214">
        <v>0.03857</v>
      </c>
      <c r="R172" s="214">
        <f>Q172*H172</f>
        <v>1.0884454</v>
      </c>
      <c r="S172" s="214">
        <v>0</v>
      </c>
      <c r="T172" s="215">
        <f>S172*H172</f>
        <v>0</v>
      </c>
      <c r="AR172" s="16" t="s">
        <v>211</v>
      </c>
      <c r="AT172" s="16" t="s">
        <v>128</v>
      </c>
      <c r="AU172" s="16" t="s">
        <v>81</v>
      </c>
      <c r="AY172" s="16" t="s">
        <v>126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6" t="s">
        <v>79</v>
      </c>
      <c r="BK172" s="216">
        <f>ROUND(I172*H172,2)</f>
        <v>0</v>
      </c>
      <c r="BL172" s="16" t="s">
        <v>211</v>
      </c>
      <c r="BM172" s="16" t="s">
        <v>376</v>
      </c>
    </row>
    <row r="173" spans="2:51" s="11" customFormat="1" ht="12">
      <c r="B173" s="217"/>
      <c r="C173" s="218"/>
      <c r="D173" s="219" t="s">
        <v>135</v>
      </c>
      <c r="E173" s="220" t="s">
        <v>1</v>
      </c>
      <c r="F173" s="221" t="s">
        <v>452</v>
      </c>
      <c r="G173" s="218"/>
      <c r="H173" s="222">
        <v>24.28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135</v>
      </c>
      <c r="AU173" s="228" t="s">
        <v>81</v>
      </c>
      <c r="AV173" s="11" t="s">
        <v>81</v>
      </c>
      <c r="AW173" s="11" t="s">
        <v>33</v>
      </c>
      <c r="AX173" s="11" t="s">
        <v>71</v>
      </c>
      <c r="AY173" s="228" t="s">
        <v>126</v>
      </c>
    </row>
    <row r="174" spans="2:51" s="11" customFormat="1" ht="12">
      <c r="B174" s="217"/>
      <c r="C174" s="218"/>
      <c r="D174" s="219" t="s">
        <v>135</v>
      </c>
      <c r="E174" s="220" t="s">
        <v>1</v>
      </c>
      <c r="F174" s="221" t="s">
        <v>453</v>
      </c>
      <c r="G174" s="218"/>
      <c r="H174" s="222">
        <v>3.94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135</v>
      </c>
      <c r="AU174" s="228" t="s">
        <v>81</v>
      </c>
      <c r="AV174" s="11" t="s">
        <v>81</v>
      </c>
      <c r="AW174" s="11" t="s">
        <v>33</v>
      </c>
      <c r="AX174" s="11" t="s">
        <v>71</v>
      </c>
      <c r="AY174" s="228" t="s">
        <v>126</v>
      </c>
    </row>
    <row r="175" spans="2:51" s="13" customFormat="1" ht="12">
      <c r="B175" s="240"/>
      <c r="C175" s="241"/>
      <c r="D175" s="219" t="s">
        <v>135</v>
      </c>
      <c r="E175" s="242" t="s">
        <v>1</v>
      </c>
      <c r="F175" s="243" t="s">
        <v>141</v>
      </c>
      <c r="G175" s="241"/>
      <c r="H175" s="244">
        <v>28.220000000000002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135</v>
      </c>
      <c r="AU175" s="250" t="s">
        <v>81</v>
      </c>
      <c r="AV175" s="13" t="s">
        <v>133</v>
      </c>
      <c r="AW175" s="13" t="s">
        <v>33</v>
      </c>
      <c r="AX175" s="13" t="s">
        <v>79</v>
      </c>
      <c r="AY175" s="250" t="s">
        <v>126</v>
      </c>
    </row>
    <row r="176" spans="2:65" s="1" customFormat="1" ht="16.5" customHeight="1">
      <c r="B176" s="37"/>
      <c r="C176" s="205" t="s">
        <v>373</v>
      </c>
      <c r="D176" s="205" t="s">
        <v>128</v>
      </c>
      <c r="E176" s="206" t="s">
        <v>380</v>
      </c>
      <c r="F176" s="207" t="s">
        <v>381</v>
      </c>
      <c r="G176" s="208" t="s">
        <v>167</v>
      </c>
      <c r="H176" s="209">
        <v>28.22</v>
      </c>
      <c r="I176" s="210"/>
      <c r="J176" s="211">
        <f>ROUND(I176*H176,2)</f>
        <v>0</v>
      </c>
      <c r="K176" s="207" t="s">
        <v>1</v>
      </c>
      <c r="L176" s="42"/>
      <c r="M176" s="212" t="s">
        <v>1</v>
      </c>
      <c r="N176" s="213" t="s">
        <v>42</v>
      </c>
      <c r="O176" s="78"/>
      <c r="P176" s="214">
        <f>O176*H176</f>
        <v>0</v>
      </c>
      <c r="Q176" s="214">
        <v>0.03857</v>
      </c>
      <c r="R176" s="214">
        <f>Q176*H176</f>
        <v>1.0884454</v>
      </c>
      <c r="S176" s="214">
        <v>0</v>
      </c>
      <c r="T176" s="215">
        <f>S176*H176</f>
        <v>0</v>
      </c>
      <c r="AR176" s="16" t="s">
        <v>211</v>
      </c>
      <c r="AT176" s="16" t="s">
        <v>128</v>
      </c>
      <c r="AU176" s="16" t="s">
        <v>81</v>
      </c>
      <c r="AY176" s="16" t="s">
        <v>126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6" t="s">
        <v>79</v>
      </c>
      <c r="BK176" s="216">
        <f>ROUND(I176*H176,2)</f>
        <v>0</v>
      </c>
      <c r="BL176" s="16" t="s">
        <v>211</v>
      </c>
      <c r="BM176" s="16" t="s">
        <v>382</v>
      </c>
    </row>
    <row r="177" spans="2:65" s="1" customFormat="1" ht="16.5" customHeight="1">
      <c r="B177" s="37"/>
      <c r="C177" s="205" t="s">
        <v>379</v>
      </c>
      <c r="D177" s="205" t="s">
        <v>128</v>
      </c>
      <c r="E177" s="206" t="s">
        <v>384</v>
      </c>
      <c r="F177" s="207" t="s">
        <v>385</v>
      </c>
      <c r="G177" s="208" t="s">
        <v>333</v>
      </c>
      <c r="H177" s="271"/>
      <c r="I177" s="210"/>
      <c r="J177" s="211">
        <f>ROUND(I177*H177,2)</f>
        <v>0</v>
      </c>
      <c r="K177" s="207" t="s">
        <v>132</v>
      </c>
      <c r="L177" s="42"/>
      <c r="M177" s="212" t="s">
        <v>1</v>
      </c>
      <c r="N177" s="213" t="s">
        <v>42</v>
      </c>
      <c r="O177" s="78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AR177" s="16" t="s">
        <v>211</v>
      </c>
      <c r="AT177" s="16" t="s">
        <v>128</v>
      </c>
      <c r="AU177" s="16" t="s">
        <v>81</v>
      </c>
      <c r="AY177" s="16" t="s">
        <v>126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79</v>
      </c>
      <c r="BK177" s="216">
        <f>ROUND(I177*H177,2)</f>
        <v>0</v>
      </c>
      <c r="BL177" s="16" t="s">
        <v>211</v>
      </c>
      <c r="BM177" s="16" t="s">
        <v>386</v>
      </c>
    </row>
    <row r="178" spans="2:63" s="10" customFormat="1" ht="22.8" customHeight="1">
      <c r="B178" s="189"/>
      <c r="C178" s="190"/>
      <c r="D178" s="191" t="s">
        <v>70</v>
      </c>
      <c r="E178" s="203" t="s">
        <v>387</v>
      </c>
      <c r="F178" s="203" t="s">
        <v>388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SUM(P179:P182)</f>
        <v>0</v>
      </c>
      <c r="Q178" s="197"/>
      <c r="R178" s="198">
        <f>SUM(R179:R182)</f>
        <v>0.18276936000000002</v>
      </c>
      <c r="S178" s="197"/>
      <c r="T178" s="199">
        <f>SUM(T179:T182)</f>
        <v>0.03802584</v>
      </c>
      <c r="AR178" s="200" t="s">
        <v>81</v>
      </c>
      <c r="AT178" s="201" t="s">
        <v>70</v>
      </c>
      <c r="AU178" s="201" t="s">
        <v>79</v>
      </c>
      <c r="AY178" s="200" t="s">
        <v>126</v>
      </c>
      <c r="BK178" s="202">
        <f>SUM(BK179:BK182)</f>
        <v>0</v>
      </c>
    </row>
    <row r="179" spans="2:65" s="1" customFormat="1" ht="16.5" customHeight="1">
      <c r="B179" s="37"/>
      <c r="C179" s="205" t="s">
        <v>383</v>
      </c>
      <c r="D179" s="205" t="s">
        <v>128</v>
      </c>
      <c r="E179" s="206" t="s">
        <v>390</v>
      </c>
      <c r="F179" s="207" t="s">
        <v>391</v>
      </c>
      <c r="G179" s="208" t="s">
        <v>167</v>
      </c>
      <c r="H179" s="209">
        <v>122.664</v>
      </c>
      <c r="I179" s="210"/>
      <c r="J179" s="211">
        <f>ROUND(I179*H179,2)</f>
        <v>0</v>
      </c>
      <c r="K179" s="207" t="s">
        <v>132</v>
      </c>
      <c r="L179" s="42"/>
      <c r="M179" s="212" t="s">
        <v>1</v>
      </c>
      <c r="N179" s="213" t="s">
        <v>42</v>
      </c>
      <c r="O179" s="78"/>
      <c r="P179" s="214">
        <f>O179*H179</f>
        <v>0</v>
      </c>
      <c r="Q179" s="214">
        <v>0.001</v>
      </c>
      <c r="R179" s="214">
        <f>Q179*H179</f>
        <v>0.12266400000000001</v>
      </c>
      <c r="S179" s="214">
        <v>0.00031</v>
      </c>
      <c r="T179" s="215">
        <f>S179*H179</f>
        <v>0.03802584</v>
      </c>
      <c r="AR179" s="16" t="s">
        <v>211</v>
      </c>
      <c r="AT179" s="16" t="s">
        <v>128</v>
      </c>
      <c r="AU179" s="16" t="s">
        <v>81</v>
      </c>
      <c r="AY179" s="16" t="s">
        <v>126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79</v>
      </c>
      <c r="BK179" s="216">
        <f>ROUND(I179*H179,2)</f>
        <v>0</v>
      </c>
      <c r="BL179" s="16" t="s">
        <v>211</v>
      </c>
      <c r="BM179" s="16" t="s">
        <v>392</v>
      </c>
    </row>
    <row r="180" spans="2:65" s="1" customFormat="1" ht="16.5" customHeight="1">
      <c r="B180" s="37"/>
      <c r="C180" s="205" t="s">
        <v>389</v>
      </c>
      <c r="D180" s="205" t="s">
        <v>128</v>
      </c>
      <c r="E180" s="206" t="s">
        <v>394</v>
      </c>
      <c r="F180" s="207" t="s">
        <v>395</v>
      </c>
      <c r="G180" s="208" t="s">
        <v>167</v>
      </c>
      <c r="H180" s="209">
        <v>122.664</v>
      </c>
      <c r="I180" s="210"/>
      <c r="J180" s="211">
        <f>ROUND(I180*H180,2)</f>
        <v>0</v>
      </c>
      <c r="K180" s="207" t="s">
        <v>132</v>
      </c>
      <c r="L180" s="42"/>
      <c r="M180" s="212" t="s">
        <v>1</v>
      </c>
      <c r="N180" s="213" t="s">
        <v>42</v>
      </c>
      <c r="O180" s="78"/>
      <c r="P180" s="214">
        <f>O180*H180</f>
        <v>0</v>
      </c>
      <c r="Q180" s="214">
        <v>0.0002</v>
      </c>
      <c r="R180" s="214">
        <f>Q180*H180</f>
        <v>0.0245328</v>
      </c>
      <c r="S180" s="214">
        <v>0</v>
      </c>
      <c r="T180" s="215">
        <f>S180*H180</f>
        <v>0</v>
      </c>
      <c r="AR180" s="16" t="s">
        <v>211</v>
      </c>
      <c r="AT180" s="16" t="s">
        <v>128</v>
      </c>
      <c r="AU180" s="16" t="s">
        <v>81</v>
      </c>
      <c r="AY180" s="16" t="s">
        <v>126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6" t="s">
        <v>79</v>
      </c>
      <c r="BK180" s="216">
        <f>ROUND(I180*H180,2)</f>
        <v>0</v>
      </c>
      <c r="BL180" s="16" t="s">
        <v>211</v>
      </c>
      <c r="BM180" s="16" t="s">
        <v>396</v>
      </c>
    </row>
    <row r="181" spans="2:65" s="1" customFormat="1" ht="16.5" customHeight="1">
      <c r="B181" s="37"/>
      <c r="C181" s="205" t="s">
        <v>393</v>
      </c>
      <c r="D181" s="205" t="s">
        <v>128</v>
      </c>
      <c r="E181" s="206" t="s">
        <v>398</v>
      </c>
      <c r="F181" s="207" t="s">
        <v>399</v>
      </c>
      <c r="G181" s="208" t="s">
        <v>167</v>
      </c>
      <c r="H181" s="209">
        <v>122.664</v>
      </c>
      <c r="I181" s="210"/>
      <c r="J181" s="211">
        <f>ROUND(I181*H181,2)</f>
        <v>0</v>
      </c>
      <c r="K181" s="207" t="s">
        <v>132</v>
      </c>
      <c r="L181" s="42"/>
      <c r="M181" s="212" t="s">
        <v>1</v>
      </c>
      <c r="N181" s="213" t="s">
        <v>42</v>
      </c>
      <c r="O181" s="78"/>
      <c r="P181" s="214">
        <f>O181*H181</f>
        <v>0</v>
      </c>
      <c r="Q181" s="214">
        <v>0.00029</v>
      </c>
      <c r="R181" s="214">
        <f>Q181*H181</f>
        <v>0.03557256</v>
      </c>
      <c r="S181" s="214">
        <v>0</v>
      </c>
      <c r="T181" s="215">
        <f>S181*H181</f>
        <v>0</v>
      </c>
      <c r="AR181" s="16" t="s">
        <v>211</v>
      </c>
      <c r="AT181" s="16" t="s">
        <v>128</v>
      </c>
      <c r="AU181" s="16" t="s">
        <v>81</v>
      </c>
      <c r="AY181" s="16" t="s">
        <v>126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79</v>
      </c>
      <c r="BK181" s="216">
        <f>ROUND(I181*H181,2)</f>
        <v>0</v>
      </c>
      <c r="BL181" s="16" t="s">
        <v>211</v>
      </c>
      <c r="BM181" s="16" t="s">
        <v>400</v>
      </c>
    </row>
    <row r="182" spans="2:51" s="11" customFormat="1" ht="12">
      <c r="B182" s="217"/>
      <c r="C182" s="218"/>
      <c r="D182" s="219" t="s">
        <v>135</v>
      </c>
      <c r="E182" s="220" t="s">
        <v>1</v>
      </c>
      <c r="F182" s="221" t="s">
        <v>454</v>
      </c>
      <c r="G182" s="218"/>
      <c r="H182" s="222">
        <v>122.664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135</v>
      </c>
      <c r="AU182" s="228" t="s">
        <v>81</v>
      </c>
      <c r="AV182" s="11" t="s">
        <v>81</v>
      </c>
      <c r="AW182" s="11" t="s">
        <v>33</v>
      </c>
      <c r="AX182" s="11" t="s">
        <v>79</v>
      </c>
      <c r="AY182" s="228" t="s">
        <v>126</v>
      </c>
    </row>
    <row r="183" spans="2:63" s="10" customFormat="1" ht="25.9" customHeight="1">
      <c r="B183" s="189"/>
      <c r="C183" s="190"/>
      <c r="D183" s="191" t="s">
        <v>70</v>
      </c>
      <c r="E183" s="192" t="s">
        <v>413</v>
      </c>
      <c r="F183" s="192" t="s">
        <v>414</v>
      </c>
      <c r="G183" s="190"/>
      <c r="H183" s="190"/>
      <c r="I183" s="193"/>
      <c r="J183" s="194">
        <f>BK183</f>
        <v>0</v>
      </c>
      <c r="K183" s="190"/>
      <c r="L183" s="195"/>
      <c r="M183" s="196"/>
      <c r="N183" s="197"/>
      <c r="O183" s="197"/>
      <c r="P183" s="198">
        <f>P184</f>
        <v>0</v>
      </c>
      <c r="Q183" s="197"/>
      <c r="R183" s="198">
        <f>R184</f>
        <v>0</v>
      </c>
      <c r="S183" s="197"/>
      <c r="T183" s="199">
        <f>T184</f>
        <v>0</v>
      </c>
      <c r="AR183" s="200" t="s">
        <v>151</v>
      </c>
      <c r="AT183" s="201" t="s">
        <v>70</v>
      </c>
      <c r="AU183" s="201" t="s">
        <v>71</v>
      </c>
      <c r="AY183" s="200" t="s">
        <v>126</v>
      </c>
      <c r="BK183" s="202">
        <f>BK184</f>
        <v>0</v>
      </c>
    </row>
    <row r="184" spans="2:63" s="10" customFormat="1" ht="22.8" customHeight="1">
      <c r="B184" s="189"/>
      <c r="C184" s="190"/>
      <c r="D184" s="191" t="s">
        <v>70</v>
      </c>
      <c r="E184" s="203" t="s">
        <v>415</v>
      </c>
      <c r="F184" s="203" t="s">
        <v>416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P185</f>
        <v>0</v>
      </c>
      <c r="Q184" s="197"/>
      <c r="R184" s="198">
        <f>R185</f>
        <v>0</v>
      </c>
      <c r="S184" s="197"/>
      <c r="T184" s="199">
        <f>T185</f>
        <v>0</v>
      </c>
      <c r="AR184" s="200" t="s">
        <v>151</v>
      </c>
      <c r="AT184" s="201" t="s">
        <v>70</v>
      </c>
      <c r="AU184" s="201" t="s">
        <v>79</v>
      </c>
      <c r="AY184" s="200" t="s">
        <v>126</v>
      </c>
      <c r="BK184" s="202">
        <f>BK185</f>
        <v>0</v>
      </c>
    </row>
    <row r="185" spans="2:65" s="1" customFormat="1" ht="16.5" customHeight="1">
      <c r="B185" s="37"/>
      <c r="C185" s="205" t="s">
        <v>397</v>
      </c>
      <c r="D185" s="205" t="s">
        <v>128</v>
      </c>
      <c r="E185" s="206" t="s">
        <v>418</v>
      </c>
      <c r="F185" s="207" t="s">
        <v>416</v>
      </c>
      <c r="G185" s="208" t="s">
        <v>333</v>
      </c>
      <c r="H185" s="271"/>
      <c r="I185" s="210"/>
      <c r="J185" s="211">
        <f>ROUND(I185*H185,2)</f>
        <v>0</v>
      </c>
      <c r="K185" s="207" t="s">
        <v>175</v>
      </c>
      <c r="L185" s="42"/>
      <c r="M185" s="272" t="s">
        <v>1</v>
      </c>
      <c r="N185" s="273" t="s">
        <v>42</v>
      </c>
      <c r="O185" s="274"/>
      <c r="P185" s="275">
        <f>O185*H185</f>
        <v>0</v>
      </c>
      <c r="Q185" s="275">
        <v>0</v>
      </c>
      <c r="R185" s="275">
        <f>Q185*H185</f>
        <v>0</v>
      </c>
      <c r="S185" s="275">
        <v>0</v>
      </c>
      <c r="T185" s="276">
        <f>S185*H185</f>
        <v>0</v>
      </c>
      <c r="AR185" s="16" t="s">
        <v>419</v>
      </c>
      <c r="AT185" s="16" t="s">
        <v>128</v>
      </c>
      <c r="AU185" s="16" t="s">
        <v>81</v>
      </c>
      <c r="AY185" s="16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6" t="s">
        <v>79</v>
      </c>
      <c r="BK185" s="216">
        <f>ROUND(I185*H185,2)</f>
        <v>0</v>
      </c>
      <c r="BL185" s="16" t="s">
        <v>419</v>
      </c>
      <c r="BM185" s="16" t="s">
        <v>420</v>
      </c>
    </row>
    <row r="186" spans="2:12" s="1" customFormat="1" ht="6.95" customHeight="1">
      <c r="B186" s="56"/>
      <c r="C186" s="57"/>
      <c r="D186" s="57"/>
      <c r="E186" s="57"/>
      <c r="F186" s="57"/>
      <c r="G186" s="57"/>
      <c r="H186" s="57"/>
      <c r="I186" s="154"/>
      <c r="J186" s="57"/>
      <c r="K186" s="57"/>
      <c r="L186" s="42"/>
    </row>
  </sheetData>
  <sheetProtection password="CC35" sheet="1" objects="1" scenarios="1" formatColumns="0" formatRows="0" autoFilter="0"/>
  <autoFilter ref="C91:K18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81</v>
      </c>
    </row>
    <row r="4" spans="2:46" ht="24.95" customHeight="1">
      <c r="B4" s="19"/>
      <c r="D4" s="127" t="s">
        <v>88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Muzeum Oderska</v>
      </c>
      <c r="F7" s="128"/>
      <c r="G7" s="128"/>
      <c r="H7" s="128"/>
      <c r="L7" s="19"/>
    </row>
    <row r="8" spans="2:12" s="1" customFormat="1" ht="12" customHeight="1">
      <c r="B8" s="42"/>
      <c r="D8" s="128" t="s">
        <v>89</v>
      </c>
      <c r="I8" s="130"/>
      <c r="L8" s="42"/>
    </row>
    <row r="9" spans="2:12" s="1" customFormat="1" ht="36.95" customHeight="1">
      <c r="B9" s="42"/>
      <c r="E9" s="131" t="s">
        <v>455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13. 2. 2019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">
        <v>26</v>
      </c>
      <c r="L14" s="42"/>
    </row>
    <row r="15" spans="2:12" s="1" customFormat="1" ht="18" customHeight="1">
      <c r="B15" s="42"/>
      <c r="E15" s="16" t="s">
        <v>27</v>
      </c>
      <c r="I15" s="132" t="s">
        <v>28</v>
      </c>
      <c r="J15" s="16" t="s">
        <v>29</v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30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32</v>
      </c>
      <c r="I20" s="132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32" t="s">
        <v>28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35</v>
      </c>
      <c r="I23" s="132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2" t="s">
        <v>28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36</v>
      </c>
      <c r="I26" s="130"/>
      <c r="L26" s="42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37</v>
      </c>
      <c r="I30" s="130"/>
      <c r="J30" s="139">
        <f>ROUND(J99,1)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39</v>
      </c>
      <c r="I32" s="141" t="s">
        <v>38</v>
      </c>
      <c r="J32" s="140" t="s">
        <v>40</v>
      </c>
      <c r="L32" s="42"/>
    </row>
    <row r="33" spans="2:12" s="1" customFormat="1" ht="14.4" customHeight="1">
      <c r="B33" s="42"/>
      <c r="D33" s="128" t="s">
        <v>41</v>
      </c>
      <c r="E33" s="128" t="s">
        <v>42</v>
      </c>
      <c r="F33" s="142">
        <f>ROUND((SUM(BE99:BE166)),1)</f>
        <v>0</v>
      </c>
      <c r="I33" s="143">
        <v>0.21</v>
      </c>
      <c r="J33" s="142">
        <f>ROUND(((SUM(BE99:BE166))*I33),1)</f>
        <v>0</v>
      </c>
      <c r="L33" s="42"/>
    </row>
    <row r="34" spans="2:12" s="1" customFormat="1" ht="14.4" customHeight="1">
      <c r="B34" s="42"/>
      <c r="E34" s="128" t="s">
        <v>43</v>
      </c>
      <c r="F34" s="142">
        <f>ROUND((SUM(BF99:BF166)),1)</f>
        <v>0</v>
      </c>
      <c r="I34" s="143">
        <v>0.15</v>
      </c>
      <c r="J34" s="142">
        <f>ROUND(((SUM(BF99:BF166))*I34),1)</f>
        <v>0</v>
      </c>
      <c r="L34" s="42"/>
    </row>
    <row r="35" spans="2:12" s="1" customFormat="1" ht="14.4" customHeight="1" hidden="1">
      <c r="B35" s="42"/>
      <c r="E35" s="128" t="s">
        <v>44</v>
      </c>
      <c r="F35" s="142">
        <f>ROUND((SUM(BG99:BG166)),1)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45</v>
      </c>
      <c r="F36" s="142">
        <f>ROUND((SUM(BH99:BH166)),1)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46</v>
      </c>
      <c r="F37" s="142">
        <f>ROUND((SUM(BI99:BI166)),1)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91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Muzeum Oderska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89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30 - Venkovní větrací kanálek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 xml:space="preserve"> </v>
      </c>
      <c r="G52" s="38"/>
      <c r="H52" s="38"/>
      <c r="I52" s="132" t="s">
        <v>22</v>
      </c>
      <c r="J52" s="66" t="str">
        <f>IF(J12="","",J12)</f>
        <v>13. 2. 2019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Městský úřad Odry</v>
      </c>
      <c r="G54" s="38"/>
      <c r="H54" s="38"/>
      <c r="I54" s="132" t="s">
        <v>32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2" t="s">
        <v>35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92</v>
      </c>
      <c r="D57" s="160"/>
      <c r="E57" s="160"/>
      <c r="F57" s="160"/>
      <c r="G57" s="160"/>
      <c r="H57" s="160"/>
      <c r="I57" s="161"/>
      <c r="J57" s="162" t="s">
        <v>93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94</v>
      </c>
      <c r="D59" s="38"/>
      <c r="E59" s="38"/>
      <c r="F59" s="38"/>
      <c r="G59" s="38"/>
      <c r="H59" s="38"/>
      <c r="I59" s="130"/>
      <c r="J59" s="97">
        <f>J99</f>
        <v>0</v>
      </c>
      <c r="K59" s="38"/>
      <c r="L59" s="42"/>
      <c r="AU59" s="16" t="s">
        <v>95</v>
      </c>
    </row>
    <row r="60" spans="2:12" s="7" customFormat="1" ht="24.95" customHeight="1">
      <c r="B60" s="164"/>
      <c r="C60" s="165"/>
      <c r="D60" s="166" t="s">
        <v>96</v>
      </c>
      <c r="E60" s="167"/>
      <c r="F60" s="167"/>
      <c r="G60" s="167"/>
      <c r="H60" s="167"/>
      <c r="I60" s="168"/>
      <c r="J60" s="169">
        <f>J100</f>
        <v>0</v>
      </c>
      <c r="K60" s="165"/>
      <c r="L60" s="170"/>
    </row>
    <row r="61" spans="2:12" s="8" customFormat="1" ht="19.9" customHeight="1">
      <c r="B61" s="171"/>
      <c r="C61" s="172"/>
      <c r="D61" s="173" t="s">
        <v>97</v>
      </c>
      <c r="E61" s="174"/>
      <c r="F61" s="174"/>
      <c r="G61" s="174"/>
      <c r="H61" s="174"/>
      <c r="I61" s="175"/>
      <c r="J61" s="176">
        <f>J101</f>
        <v>0</v>
      </c>
      <c r="K61" s="172"/>
      <c r="L61" s="177"/>
    </row>
    <row r="62" spans="2:12" s="8" customFormat="1" ht="19.9" customHeight="1">
      <c r="B62" s="171"/>
      <c r="C62" s="172"/>
      <c r="D62" s="173" t="s">
        <v>98</v>
      </c>
      <c r="E62" s="174"/>
      <c r="F62" s="174"/>
      <c r="G62" s="174"/>
      <c r="H62" s="174"/>
      <c r="I62" s="175"/>
      <c r="J62" s="176">
        <f>J111</f>
        <v>0</v>
      </c>
      <c r="K62" s="172"/>
      <c r="L62" s="177"/>
    </row>
    <row r="63" spans="2:12" s="8" customFormat="1" ht="19.9" customHeight="1">
      <c r="B63" s="171"/>
      <c r="C63" s="172"/>
      <c r="D63" s="173" t="s">
        <v>99</v>
      </c>
      <c r="E63" s="174"/>
      <c r="F63" s="174"/>
      <c r="G63" s="174"/>
      <c r="H63" s="174"/>
      <c r="I63" s="175"/>
      <c r="J63" s="176">
        <f>J117</f>
        <v>0</v>
      </c>
      <c r="K63" s="172"/>
      <c r="L63" s="177"/>
    </row>
    <row r="64" spans="2:12" s="8" customFormat="1" ht="19.9" customHeight="1">
      <c r="B64" s="171"/>
      <c r="C64" s="172"/>
      <c r="D64" s="173" t="s">
        <v>456</v>
      </c>
      <c r="E64" s="174"/>
      <c r="F64" s="174"/>
      <c r="G64" s="174"/>
      <c r="H64" s="174"/>
      <c r="I64" s="175"/>
      <c r="J64" s="176">
        <f>J121</f>
        <v>0</v>
      </c>
      <c r="K64" s="172"/>
      <c r="L64" s="177"/>
    </row>
    <row r="65" spans="2:12" s="8" customFormat="1" ht="19.9" customHeight="1">
      <c r="B65" s="171"/>
      <c r="C65" s="172"/>
      <c r="D65" s="173" t="s">
        <v>100</v>
      </c>
      <c r="E65" s="174"/>
      <c r="F65" s="174"/>
      <c r="G65" s="174"/>
      <c r="H65" s="174"/>
      <c r="I65" s="175"/>
      <c r="J65" s="176">
        <f>J123</f>
        <v>0</v>
      </c>
      <c r="K65" s="172"/>
      <c r="L65" s="177"/>
    </row>
    <row r="66" spans="2:12" s="8" customFormat="1" ht="19.9" customHeight="1">
      <c r="B66" s="171"/>
      <c r="C66" s="172"/>
      <c r="D66" s="173" t="s">
        <v>457</v>
      </c>
      <c r="E66" s="174"/>
      <c r="F66" s="174"/>
      <c r="G66" s="174"/>
      <c r="H66" s="174"/>
      <c r="I66" s="175"/>
      <c r="J66" s="176">
        <f>J129</f>
        <v>0</v>
      </c>
      <c r="K66" s="172"/>
      <c r="L66" s="177"/>
    </row>
    <row r="67" spans="2:12" s="8" customFormat="1" ht="19.9" customHeight="1">
      <c r="B67" s="171"/>
      <c r="C67" s="172"/>
      <c r="D67" s="173" t="s">
        <v>101</v>
      </c>
      <c r="E67" s="174"/>
      <c r="F67" s="174"/>
      <c r="G67" s="174"/>
      <c r="H67" s="174"/>
      <c r="I67" s="175"/>
      <c r="J67" s="176">
        <f>J134</f>
        <v>0</v>
      </c>
      <c r="K67" s="172"/>
      <c r="L67" s="177"/>
    </row>
    <row r="68" spans="2:12" s="8" customFormat="1" ht="19.9" customHeight="1">
      <c r="B68" s="171"/>
      <c r="C68" s="172"/>
      <c r="D68" s="173" t="s">
        <v>102</v>
      </c>
      <c r="E68" s="174"/>
      <c r="F68" s="174"/>
      <c r="G68" s="174"/>
      <c r="H68" s="174"/>
      <c r="I68" s="175"/>
      <c r="J68" s="176">
        <f>J138</f>
        <v>0</v>
      </c>
      <c r="K68" s="172"/>
      <c r="L68" s="177"/>
    </row>
    <row r="69" spans="2:12" s="8" customFormat="1" ht="19.9" customHeight="1">
      <c r="B69" s="171"/>
      <c r="C69" s="172"/>
      <c r="D69" s="173" t="s">
        <v>103</v>
      </c>
      <c r="E69" s="174"/>
      <c r="F69" s="174"/>
      <c r="G69" s="174"/>
      <c r="H69" s="174"/>
      <c r="I69" s="175"/>
      <c r="J69" s="176">
        <f>J144</f>
        <v>0</v>
      </c>
      <c r="K69" s="172"/>
      <c r="L69" s="177"/>
    </row>
    <row r="70" spans="2:12" s="7" customFormat="1" ht="24.95" customHeight="1">
      <c r="B70" s="164"/>
      <c r="C70" s="165"/>
      <c r="D70" s="166" t="s">
        <v>104</v>
      </c>
      <c r="E70" s="167"/>
      <c r="F70" s="167"/>
      <c r="G70" s="167"/>
      <c r="H70" s="167"/>
      <c r="I70" s="168"/>
      <c r="J70" s="169">
        <f>J146</f>
        <v>0</v>
      </c>
      <c r="K70" s="165"/>
      <c r="L70" s="170"/>
    </row>
    <row r="71" spans="2:12" s="8" customFormat="1" ht="19.9" customHeight="1">
      <c r="B71" s="171"/>
      <c r="C71" s="172"/>
      <c r="D71" s="173" t="s">
        <v>105</v>
      </c>
      <c r="E71" s="174"/>
      <c r="F71" s="174"/>
      <c r="G71" s="174"/>
      <c r="H71" s="174"/>
      <c r="I71" s="175"/>
      <c r="J71" s="176">
        <f>J147</f>
        <v>0</v>
      </c>
      <c r="K71" s="172"/>
      <c r="L71" s="177"/>
    </row>
    <row r="72" spans="2:12" s="8" customFormat="1" ht="19.9" customHeight="1">
      <c r="B72" s="171"/>
      <c r="C72" s="172"/>
      <c r="D72" s="173" t="s">
        <v>458</v>
      </c>
      <c r="E72" s="174"/>
      <c r="F72" s="174"/>
      <c r="G72" s="174"/>
      <c r="H72" s="174"/>
      <c r="I72" s="175"/>
      <c r="J72" s="176">
        <f>J150</f>
        <v>0</v>
      </c>
      <c r="K72" s="172"/>
      <c r="L72" s="177"/>
    </row>
    <row r="73" spans="2:12" s="8" customFormat="1" ht="19.9" customHeight="1">
      <c r="B73" s="171"/>
      <c r="C73" s="172"/>
      <c r="D73" s="173" t="s">
        <v>459</v>
      </c>
      <c r="E73" s="174"/>
      <c r="F73" s="174"/>
      <c r="G73" s="174"/>
      <c r="H73" s="174"/>
      <c r="I73" s="175"/>
      <c r="J73" s="176">
        <f>J152</f>
        <v>0</v>
      </c>
      <c r="K73" s="172"/>
      <c r="L73" s="177"/>
    </row>
    <row r="74" spans="2:12" s="8" customFormat="1" ht="19.9" customHeight="1">
      <c r="B74" s="171"/>
      <c r="C74" s="172"/>
      <c r="D74" s="173" t="s">
        <v>460</v>
      </c>
      <c r="E74" s="174"/>
      <c r="F74" s="174"/>
      <c r="G74" s="174"/>
      <c r="H74" s="174"/>
      <c r="I74" s="175"/>
      <c r="J74" s="176">
        <f>J154</f>
        <v>0</v>
      </c>
      <c r="K74" s="172"/>
      <c r="L74" s="177"/>
    </row>
    <row r="75" spans="2:12" s="8" customFormat="1" ht="19.9" customHeight="1">
      <c r="B75" s="171"/>
      <c r="C75" s="172"/>
      <c r="D75" s="173" t="s">
        <v>461</v>
      </c>
      <c r="E75" s="174"/>
      <c r="F75" s="174"/>
      <c r="G75" s="174"/>
      <c r="H75" s="174"/>
      <c r="I75" s="175"/>
      <c r="J75" s="176">
        <f>J156</f>
        <v>0</v>
      </c>
      <c r="K75" s="172"/>
      <c r="L75" s="177"/>
    </row>
    <row r="76" spans="2:12" s="7" customFormat="1" ht="24.95" customHeight="1">
      <c r="B76" s="164"/>
      <c r="C76" s="165"/>
      <c r="D76" s="166" t="s">
        <v>109</v>
      </c>
      <c r="E76" s="167"/>
      <c r="F76" s="167"/>
      <c r="G76" s="167"/>
      <c r="H76" s="167"/>
      <c r="I76" s="168"/>
      <c r="J76" s="169">
        <f>J159</f>
        <v>0</v>
      </c>
      <c r="K76" s="165"/>
      <c r="L76" s="170"/>
    </row>
    <row r="77" spans="2:12" s="8" customFormat="1" ht="19.9" customHeight="1">
      <c r="B77" s="171"/>
      <c r="C77" s="172"/>
      <c r="D77" s="173" t="s">
        <v>110</v>
      </c>
      <c r="E77" s="174"/>
      <c r="F77" s="174"/>
      <c r="G77" s="174"/>
      <c r="H77" s="174"/>
      <c r="I77" s="175"/>
      <c r="J77" s="176">
        <f>J160</f>
        <v>0</v>
      </c>
      <c r="K77" s="172"/>
      <c r="L77" s="177"/>
    </row>
    <row r="78" spans="2:12" s="8" customFormat="1" ht="19.9" customHeight="1">
      <c r="B78" s="171"/>
      <c r="C78" s="172"/>
      <c r="D78" s="173" t="s">
        <v>462</v>
      </c>
      <c r="E78" s="174"/>
      <c r="F78" s="174"/>
      <c r="G78" s="174"/>
      <c r="H78" s="174"/>
      <c r="I78" s="175"/>
      <c r="J78" s="176">
        <f>J163</f>
        <v>0</v>
      </c>
      <c r="K78" s="172"/>
      <c r="L78" s="177"/>
    </row>
    <row r="79" spans="2:12" s="8" customFormat="1" ht="19.9" customHeight="1">
      <c r="B79" s="171"/>
      <c r="C79" s="172"/>
      <c r="D79" s="173" t="s">
        <v>463</v>
      </c>
      <c r="E79" s="174"/>
      <c r="F79" s="174"/>
      <c r="G79" s="174"/>
      <c r="H79" s="174"/>
      <c r="I79" s="175"/>
      <c r="J79" s="176">
        <f>J165</f>
        <v>0</v>
      </c>
      <c r="K79" s="172"/>
      <c r="L79" s="177"/>
    </row>
    <row r="80" spans="2:12" s="1" customFormat="1" ht="21.8" customHeight="1">
      <c r="B80" s="37"/>
      <c r="C80" s="38"/>
      <c r="D80" s="38"/>
      <c r="E80" s="38"/>
      <c r="F80" s="38"/>
      <c r="G80" s="38"/>
      <c r="H80" s="38"/>
      <c r="I80" s="130"/>
      <c r="J80" s="38"/>
      <c r="K80" s="38"/>
      <c r="L80" s="42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54"/>
      <c r="J81" s="57"/>
      <c r="K81" s="57"/>
      <c r="L81" s="42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57"/>
      <c r="J85" s="59"/>
      <c r="K85" s="59"/>
      <c r="L85" s="42"/>
    </row>
    <row r="86" spans="2:12" s="1" customFormat="1" ht="24.95" customHeight="1">
      <c r="B86" s="37"/>
      <c r="C86" s="22" t="s">
        <v>111</v>
      </c>
      <c r="D86" s="38"/>
      <c r="E86" s="38"/>
      <c r="F86" s="38"/>
      <c r="G86" s="38"/>
      <c r="H86" s="38"/>
      <c r="I86" s="130"/>
      <c r="J86" s="38"/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pans="2:12" s="1" customFormat="1" ht="12" customHeight="1">
      <c r="B88" s="37"/>
      <c r="C88" s="31" t="s">
        <v>16</v>
      </c>
      <c r="D88" s="38"/>
      <c r="E88" s="38"/>
      <c r="F88" s="38"/>
      <c r="G88" s="38"/>
      <c r="H88" s="38"/>
      <c r="I88" s="130"/>
      <c r="J88" s="38"/>
      <c r="K88" s="38"/>
      <c r="L88" s="42"/>
    </row>
    <row r="89" spans="2:12" s="1" customFormat="1" ht="16.5" customHeight="1">
      <c r="B89" s="37"/>
      <c r="C89" s="38"/>
      <c r="D89" s="38"/>
      <c r="E89" s="158" t="str">
        <f>E7</f>
        <v>Muzeum Oderska</v>
      </c>
      <c r="F89" s="31"/>
      <c r="G89" s="31"/>
      <c r="H89" s="31"/>
      <c r="I89" s="130"/>
      <c r="J89" s="38"/>
      <c r="K89" s="38"/>
      <c r="L89" s="42"/>
    </row>
    <row r="90" spans="2:12" s="1" customFormat="1" ht="12" customHeight="1">
      <c r="B90" s="37"/>
      <c r="C90" s="31" t="s">
        <v>89</v>
      </c>
      <c r="D90" s="38"/>
      <c r="E90" s="38"/>
      <c r="F90" s="38"/>
      <c r="G90" s="38"/>
      <c r="H90" s="38"/>
      <c r="I90" s="130"/>
      <c r="J90" s="38"/>
      <c r="K90" s="38"/>
      <c r="L90" s="42"/>
    </row>
    <row r="91" spans="2:12" s="1" customFormat="1" ht="16.5" customHeight="1">
      <c r="B91" s="37"/>
      <c r="C91" s="38"/>
      <c r="D91" s="38"/>
      <c r="E91" s="63" t="str">
        <f>E9</f>
        <v>30 - Venkovní větrací kanálek</v>
      </c>
      <c r="F91" s="38"/>
      <c r="G91" s="38"/>
      <c r="H91" s="38"/>
      <c r="I91" s="130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30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F12</f>
        <v xml:space="preserve"> </v>
      </c>
      <c r="G93" s="38"/>
      <c r="H93" s="38"/>
      <c r="I93" s="132" t="s">
        <v>22</v>
      </c>
      <c r="J93" s="66" t="str">
        <f>IF(J12="","",J12)</f>
        <v>13. 2. 2019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30"/>
      <c r="J94" s="38"/>
      <c r="K94" s="38"/>
      <c r="L94" s="42"/>
    </row>
    <row r="95" spans="2:12" s="1" customFormat="1" ht="13.65" customHeight="1">
      <c r="B95" s="37"/>
      <c r="C95" s="31" t="s">
        <v>24</v>
      </c>
      <c r="D95" s="38"/>
      <c r="E95" s="38"/>
      <c r="F95" s="26" t="str">
        <f>E15</f>
        <v>Městský úřad Odry</v>
      </c>
      <c r="G95" s="38"/>
      <c r="H95" s="38"/>
      <c r="I95" s="132" t="s">
        <v>32</v>
      </c>
      <c r="J95" s="35" t="str">
        <f>E21</f>
        <v xml:space="preserve"> </v>
      </c>
      <c r="K95" s="38"/>
      <c r="L95" s="42"/>
    </row>
    <row r="96" spans="2:12" s="1" customFormat="1" ht="13.65" customHeight="1">
      <c r="B96" s="37"/>
      <c r="C96" s="31" t="s">
        <v>30</v>
      </c>
      <c r="D96" s="38"/>
      <c r="E96" s="38"/>
      <c r="F96" s="26" t="str">
        <f>IF(E18="","",E18)</f>
        <v>Vyplň údaj</v>
      </c>
      <c r="G96" s="38"/>
      <c r="H96" s="38"/>
      <c r="I96" s="132" t="s">
        <v>35</v>
      </c>
      <c r="J96" s="35" t="str">
        <f>E24</f>
        <v xml:space="preserve"> 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30"/>
      <c r="J97" s="38"/>
      <c r="K97" s="38"/>
      <c r="L97" s="42"/>
    </row>
    <row r="98" spans="2:20" s="9" customFormat="1" ht="29.25" customHeight="1">
      <c r="B98" s="178"/>
      <c r="C98" s="179" t="s">
        <v>112</v>
      </c>
      <c r="D98" s="180" t="s">
        <v>56</v>
      </c>
      <c r="E98" s="180" t="s">
        <v>52</v>
      </c>
      <c r="F98" s="180" t="s">
        <v>53</v>
      </c>
      <c r="G98" s="180" t="s">
        <v>113</v>
      </c>
      <c r="H98" s="180" t="s">
        <v>114</v>
      </c>
      <c r="I98" s="181" t="s">
        <v>115</v>
      </c>
      <c r="J98" s="182" t="s">
        <v>93</v>
      </c>
      <c r="K98" s="183" t="s">
        <v>116</v>
      </c>
      <c r="L98" s="184"/>
      <c r="M98" s="87" t="s">
        <v>1</v>
      </c>
      <c r="N98" s="88" t="s">
        <v>41</v>
      </c>
      <c r="O98" s="88" t="s">
        <v>117</v>
      </c>
      <c r="P98" s="88" t="s">
        <v>118</v>
      </c>
      <c r="Q98" s="88" t="s">
        <v>119</v>
      </c>
      <c r="R98" s="88" t="s">
        <v>120</v>
      </c>
      <c r="S98" s="88" t="s">
        <v>121</v>
      </c>
      <c r="T98" s="89" t="s">
        <v>122</v>
      </c>
    </row>
    <row r="99" spans="2:63" s="1" customFormat="1" ht="22.8" customHeight="1">
      <c r="B99" s="37"/>
      <c r="C99" s="94" t="s">
        <v>123</v>
      </c>
      <c r="D99" s="38"/>
      <c r="E99" s="38"/>
      <c r="F99" s="38"/>
      <c r="G99" s="38"/>
      <c r="H99" s="38"/>
      <c r="I99" s="130"/>
      <c r="J99" s="185">
        <f>BK99</f>
        <v>0</v>
      </c>
      <c r="K99" s="38"/>
      <c r="L99" s="42"/>
      <c r="M99" s="90"/>
      <c r="N99" s="91"/>
      <c r="O99" s="91"/>
      <c r="P99" s="186">
        <f>P100+P146+P159</f>
        <v>0</v>
      </c>
      <c r="Q99" s="91"/>
      <c r="R99" s="186">
        <f>R100+R146+R159</f>
        <v>12.842989999999999</v>
      </c>
      <c r="S99" s="91"/>
      <c r="T99" s="187">
        <f>T100+T146+T159</f>
        <v>2.436</v>
      </c>
      <c r="AT99" s="16" t="s">
        <v>70</v>
      </c>
      <c r="AU99" s="16" t="s">
        <v>95</v>
      </c>
      <c r="BK99" s="188">
        <f>BK100+BK146+BK159</f>
        <v>0</v>
      </c>
    </row>
    <row r="100" spans="2:63" s="10" customFormat="1" ht="25.9" customHeight="1">
      <c r="B100" s="189"/>
      <c r="C100" s="190"/>
      <c r="D100" s="191" t="s">
        <v>70</v>
      </c>
      <c r="E100" s="192" t="s">
        <v>124</v>
      </c>
      <c r="F100" s="192" t="s">
        <v>125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P101+P111+P117+P121+P123+P129+P134+P138+P144</f>
        <v>0</v>
      </c>
      <c r="Q100" s="197"/>
      <c r="R100" s="198">
        <f>R101+R111+R117+R121+R123+R129+R134+R138+R144</f>
        <v>12.784799999999999</v>
      </c>
      <c r="S100" s="197"/>
      <c r="T100" s="199">
        <f>T101+T111+T117+T121+T123+T129+T134+T138+T144</f>
        <v>2.436</v>
      </c>
      <c r="AR100" s="200" t="s">
        <v>79</v>
      </c>
      <c r="AT100" s="201" t="s">
        <v>70</v>
      </c>
      <c r="AU100" s="201" t="s">
        <v>71</v>
      </c>
      <c r="AY100" s="200" t="s">
        <v>126</v>
      </c>
      <c r="BK100" s="202">
        <f>BK101+BK111+BK117+BK121+BK123+BK129+BK134+BK138+BK144</f>
        <v>0</v>
      </c>
    </row>
    <row r="101" spans="2:63" s="10" customFormat="1" ht="22.8" customHeight="1">
      <c r="B101" s="189"/>
      <c r="C101" s="190"/>
      <c r="D101" s="191" t="s">
        <v>70</v>
      </c>
      <c r="E101" s="203" t="s">
        <v>79</v>
      </c>
      <c r="F101" s="203" t="s">
        <v>127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SUM(P102:P110)</f>
        <v>0</v>
      </c>
      <c r="Q101" s="197"/>
      <c r="R101" s="198">
        <f>SUM(R102:R110)</f>
        <v>0</v>
      </c>
      <c r="S101" s="197"/>
      <c r="T101" s="199">
        <f>SUM(T102:T110)</f>
        <v>1.6860000000000002</v>
      </c>
      <c r="AR101" s="200" t="s">
        <v>79</v>
      </c>
      <c r="AT101" s="201" t="s">
        <v>70</v>
      </c>
      <c r="AU101" s="201" t="s">
        <v>79</v>
      </c>
      <c r="AY101" s="200" t="s">
        <v>126</v>
      </c>
      <c r="BK101" s="202">
        <f>SUM(BK102:BK110)</f>
        <v>0</v>
      </c>
    </row>
    <row r="102" spans="2:65" s="1" customFormat="1" ht="16.5" customHeight="1">
      <c r="B102" s="37"/>
      <c r="C102" s="205" t="s">
        <v>79</v>
      </c>
      <c r="D102" s="205" t="s">
        <v>128</v>
      </c>
      <c r="E102" s="206" t="s">
        <v>464</v>
      </c>
      <c r="F102" s="207" t="s">
        <v>465</v>
      </c>
      <c r="G102" s="208" t="s">
        <v>167</v>
      </c>
      <c r="H102" s="209">
        <v>6</v>
      </c>
      <c r="I102" s="210"/>
      <c r="J102" s="211">
        <f>ROUND(I102*H102,2)</f>
        <v>0</v>
      </c>
      <c r="K102" s="207" t="s">
        <v>175</v>
      </c>
      <c r="L102" s="42"/>
      <c r="M102" s="212" t="s">
        <v>1</v>
      </c>
      <c r="N102" s="213" t="s">
        <v>42</v>
      </c>
      <c r="O102" s="78"/>
      <c r="P102" s="214">
        <f>O102*H102</f>
        <v>0</v>
      </c>
      <c r="Q102" s="214">
        <v>0</v>
      </c>
      <c r="R102" s="214">
        <f>Q102*H102</f>
        <v>0</v>
      </c>
      <c r="S102" s="214">
        <v>0.281</v>
      </c>
      <c r="T102" s="215">
        <f>S102*H102</f>
        <v>1.6860000000000002</v>
      </c>
      <c r="AR102" s="16" t="s">
        <v>133</v>
      </c>
      <c r="AT102" s="16" t="s">
        <v>128</v>
      </c>
      <c r="AU102" s="16" t="s">
        <v>81</v>
      </c>
      <c r="AY102" s="16" t="s">
        <v>126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6" t="s">
        <v>79</v>
      </c>
      <c r="BK102" s="216">
        <f>ROUND(I102*H102,2)</f>
        <v>0</v>
      </c>
      <c r="BL102" s="16" t="s">
        <v>133</v>
      </c>
      <c r="BM102" s="16" t="s">
        <v>466</v>
      </c>
    </row>
    <row r="103" spans="2:51" s="11" customFormat="1" ht="12">
      <c r="B103" s="217"/>
      <c r="C103" s="218"/>
      <c r="D103" s="219" t="s">
        <v>135</v>
      </c>
      <c r="E103" s="220" t="s">
        <v>1</v>
      </c>
      <c r="F103" s="221" t="s">
        <v>467</v>
      </c>
      <c r="G103" s="218"/>
      <c r="H103" s="222">
        <v>6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135</v>
      </c>
      <c r="AU103" s="228" t="s">
        <v>81</v>
      </c>
      <c r="AV103" s="11" t="s">
        <v>81</v>
      </c>
      <c r="AW103" s="11" t="s">
        <v>33</v>
      </c>
      <c r="AX103" s="11" t="s">
        <v>79</v>
      </c>
      <c r="AY103" s="228" t="s">
        <v>126</v>
      </c>
    </row>
    <row r="104" spans="2:65" s="1" customFormat="1" ht="16.5" customHeight="1">
      <c r="B104" s="37"/>
      <c r="C104" s="205" t="s">
        <v>81</v>
      </c>
      <c r="D104" s="205" t="s">
        <v>128</v>
      </c>
      <c r="E104" s="206" t="s">
        <v>468</v>
      </c>
      <c r="F104" s="207" t="s">
        <v>469</v>
      </c>
      <c r="G104" s="208" t="s">
        <v>131</v>
      </c>
      <c r="H104" s="209">
        <v>6</v>
      </c>
      <c r="I104" s="210"/>
      <c r="J104" s="211">
        <f>ROUND(I104*H104,2)</f>
        <v>0</v>
      </c>
      <c r="K104" s="207" t="s">
        <v>175</v>
      </c>
      <c r="L104" s="42"/>
      <c r="M104" s="212" t="s">
        <v>1</v>
      </c>
      <c r="N104" s="213" t="s">
        <v>42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133</v>
      </c>
      <c r="AT104" s="16" t="s">
        <v>128</v>
      </c>
      <c r="AU104" s="16" t="s">
        <v>81</v>
      </c>
      <c r="AY104" s="16" t="s">
        <v>126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79</v>
      </c>
      <c r="BK104" s="216">
        <f>ROUND(I104*H104,2)</f>
        <v>0</v>
      </c>
      <c r="BL104" s="16" t="s">
        <v>133</v>
      </c>
      <c r="BM104" s="16" t="s">
        <v>470</v>
      </c>
    </row>
    <row r="105" spans="2:51" s="11" customFormat="1" ht="12">
      <c r="B105" s="217"/>
      <c r="C105" s="218"/>
      <c r="D105" s="219" t="s">
        <v>135</v>
      </c>
      <c r="E105" s="220" t="s">
        <v>1</v>
      </c>
      <c r="F105" s="221" t="s">
        <v>471</v>
      </c>
      <c r="G105" s="218"/>
      <c r="H105" s="222">
        <v>6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135</v>
      </c>
      <c r="AU105" s="228" t="s">
        <v>81</v>
      </c>
      <c r="AV105" s="11" t="s">
        <v>81</v>
      </c>
      <c r="AW105" s="11" t="s">
        <v>33</v>
      </c>
      <c r="AX105" s="11" t="s">
        <v>79</v>
      </c>
      <c r="AY105" s="228" t="s">
        <v>126</v>
      </c>
    </row>
    <row r="106" spans="2:65" s="1" customFormat="1" ht="16.5" customHeight="1">
      <c r="B106" s="37"/>
      <c r="C106" s="205" t="s">
        <v>138</v>
      </c>
      <c r="D106" s="205" t="s">
        <v>128</v>
      </c>
      <c r="E106" s="206" t="s">
        <v>472</v>
      </c>
      <c r="F106" s="207" t="s">
        <v>473</v>
      </c>
      <c r="G106" s="208" t="s">
        <v>131</v>
      </c>
      <c r="H106" s="209">
        <v>6</v>
      </c>
      <c r="I106" s="210"/>
      <c r="J106" s="211">
        <f>ROUND(I106*H106,2)</f>
        <v>0</v>
      </c>
      <c r="K106" s="207" t="s">
        <v>175</v>
      </c>
      <c r="L106" s="42"/>
      <c r="M106" s="212" t="s">
        <v>1</v>
      </c>
      <c r="N106" s="213" t="s">
        <v>42</v>
      </c>
      <c r="O106" s="78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AR106" s="16" t="s">
        <v>133</v>
      </c>
      <c r="AT106" s="16" t="s">
        <v>128</v>
      </c>
      <c r="AU106" s="16" t="s">
        <v>81</v>
      </c>
      <c r="AY106" s="16" t="s">
        <v>126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79</v>
      </c>
      <c r="BK106" s="216">
        <f>ROUND(I106*H106,2)</f>
        <v>0</v>
      </c>
      <c r="BL106" s="16" t="s">
        <v>133</v>
      </c>
      <c r="BM106" s="16" t="s">
        <v>474</v>
      </c>
    </row>
    <row r="107" spans="2:65" s="1" customFormat="1" ht="16.5" customHeight="1">
      <c r="B107" s="37"/>
      <c r="C107" s="205" t="s">
        <v>133</v>
      </c>
      <c r="D107" s="205" t="s">
        <v>128</v>
      </c>
      <c r="E107" s="206" t="s">
        <v>475</v>
      </c>
      <c r="F107" s="207" t="s">
        <v>476</v>
      </c>
      <c r="G107" s="208" t="s">
        <v>131</v>
      </c>
      <c r="H107" s="209">
        <v>6</v>
      </c>
      <c r="I107" s="210"/>
      <c r="J107" s="211">
        <f>ROUND(I107*H107,2)</f>
        <v>0</v>
      </c>
      <c r="K107" s="207" t="s">
        <v>1</v>
      </c>
      <c r="L107" s="42"/>
      <c r="M107" s="212" t="s">
        <v>1</v>
      </c>
      <c r="N107" s="213" t="s">
        <v>42</v>
      </c>
      <c r="O107" s="78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16" t="s">
        <v>133</v>
      </c>
      <c r="AT107" s="16" t="s">
        <v>128</v>
      </c>
      <c r="AU107" s="16" t="s">
        <v>81</v>
      </c>
      <c r="AY107" s="16" t="s">
        <v>126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79</v>
      </c>
      <c r="BK107" s="216">
        <f>ROUND(I107*H107,2)</f>
        <v>0</v>
      </c>
      <c r="BL107" s="16" t="s">
        <v>133</v>
      </c>
      <c r="BM107" s="16" t="s">
        <v>477</v>
      </c>
    </row>
    <row r="108" spans="2:65" s="1" customFormat="1" ht="16.5" customHeight="1">
      <c r="B108" s="37"/>
      <c r="C108" s="205" t="s">
        <v>151</v>
      </c>
      <c r="D108" s="205" t="s">
        <v>128</v>
      </c>
      <c r="E108" s="206" t="s">
        <v>148</v>
      </c>
      <c r="F108" s="207" t="s">
        <v>149</v>
      </c>
      <c r="G108" s="208" t="s">
        <v>131</v>
      </c>
      <c r="H108" s="209">
        <v>6</v>
      </c>
      <c r="I108" s="210"/>
      <c r="J108" s="211">
        <f>ROUND(I108*H108,2)</f>
        <v>0</v>
      </c>
      <c r="K108" s="207" t="s">
        <v>132</v>
      </c>
      <c r="L108" s="42"/>
      <c r="M108" s="212" t="s">
        <v>1</v>
      </c>
      <c r="N108" s="213" t="s">
        <v>42</v>
      </c>
      <c r="O108" s="78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AR108" s="16" t="s">
        <v>133</v>
      </c>
      <c r="AT108" s="16" t="s">
        <v>128</v>
      </c>
      <c r="AU108" s="16" t="s">
        <v>81</v>
      </c>
      <c r="AY108" s="16" t="s">
        <v>126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79</v>
      </c>
      <c r="BK108" s="216">
        <f>ROUND(I108*H108,2)</f>
        <v>0</v>
      </c>
      <c r="BL108" s="16" t="s">
        <v>133</v>
      </c>
      <c r="BM108" s="16" t="s">
        <v>478</v>
      </c>
    </row>
    <row r="109" spans="2:65" s="1" customFormat="1" ht="16.5" customHeight="1">
      <c r="B109" s="37"/>
      <c r="C109" s="205" t="s">
        <v>157</v>
      </c>
      <c r="D109" s="205" t="s">
        <v>128</v>
      </c>
      <c r="E109" s="206" t="s">
        <v>152</v>
      </c>
      <c r="F109" s="207" t="s">
        <v>153</v>
      </c>
      <c r="G109" s="208" t="s">
        <v>131</v>
      </c>
      <c r="H109" s="209">
        <v>300</v>
      </c>
      <c r="I109" s="210"/>
      <c r="J109" s="211">
        <f>ROUND(I109*H109,2)</f>
        <v>0</v>
      </c>
      <c r="K109" s="207" t="s">
        <v>132</v>
      </c>
      <c r="L109" s="42"/>
      <c r="M109" s="212" t="s">
        <v>1</v>
      </c>
      <c r="N109" s="213" t="s">
        <v>42</v>
      </c>
      <c r="O109" s="78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AR109" s="16" t="s">
        <v>133</v>
      </c>
      <c r="AT109" s="16" t="s">
        <v>128</v>
      </c>
      <c r="AU109" s="16" t="s">
        <v>81</v>
      </c>
      <c r="AY109" s="16" t="s">
        <v>126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79</v>
      </c>
      <c r="BK109" s="216">
        <f>ROUND(I109*H109,2)</f>
        <v>0</v>
      </c>
      <c r="BL109" s="16" t="s">
        <v>133</v>
      </c>
      <c r="BM109" s="16" t="s">
        <v>479</v>
      </c>
    </row>
    <row r="110" spans="2:51" s="11" customFormat="1" ht="12">
      <c r="B110" s="217"/>
      <c r="C110" s="218"/>
      <c r="D110" s="219" t="s">
        <v>135</v>
      </c>
      <c r="E110" s="220" t="s">
        <v>1</v>
      </c>
      <c r="F110" s="221" t="s">
        <v>480</v>
      </c>
      <c r="G110" s="218"/>
      <c r="H110" s="222">
        <v>300</v>
      </c>
      <c r="I110" s="223"/>
      <c r="J110" s="218"/>
      <c r="K110" s="218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135</v>
      </c>
      <c r="AU110" s="228" t="s">
        <v>81</v>
      </c>
      <c r="AV110" s="11" t="s">
        <v>81</v>
      </c>
      <c r="AW110" s="11" t="s">
        <v>33</v>
      </c>
      <c r="AX110" s="11" t="s">
        <v>79</v>
      </c>
      <c r="AY110" s="228" t="s">
        <v>126</v>
      </c>
    </row>
    <row r="111" spans="2:63" s="10" customFormat="1" ht="22.8" customHeight="1">
      <c r="B111" s="189"/>
      <c r="C111" s="190"/>
      <c r="D111" s="191" t="s">
        <v>70</v>
      </c>
      <c r="E111" s="203" t="s">
        <v>81</v>
      </c>
      <c r="F111" s="203" t="s">
        <v>156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SUM(P112:P116)</f>
        <v>0</v>
      </c>
      <c r="Q111" s="197"/>
      <c r="R111" s="198">
        <f>SUM(R112:R116)</f>
        <v>2.53723</v>
      </c>
      <c r="S111" s="197"/>
      <c r="T111" s="199">
        <f>SUM(T112:T116)</f>
        <v>0</v>
      </c>
      <c r="AR111" s="200" t="s">
        <v>79</v>
      </c>
      <c r="AT111" s="201" t="s">
        <v>70</v>
      </c>
      <c r="AU111" s="201" t="s">
        <v>79</v>
      </c>
      <c r="AY111" s="200" t="s">
        <v>126</v>
      </c>
      <c r="BK111" s="202">
        <f>SUM(BK112:BK116)</f>
        <v>0</v>
      </c>
    </row>
    <row r="112" spans="2:65" s="1" customFormat="1" ht="16.5" customHeight="1">
      <c r="B112" s="37"/>
      <c r="C112" s="205" t="s">
        <v>164</v>
      </c>
      <c r="D112" s="205" t="s">
        <v>128</v>
      </c>
      <c r="E112" s="206" t="s">
        <v>481</v>
      </c>
      <c r="F112" s="207" t="s">
        <v>482</v>
      </c>
      <c r="G112" s="208" t="s">
        <v>167</v>
      </c>
      <c r="H112" s="209">
        <v>5</v>
      </c>
      <c r="I112" s="210"/>
      <c r="J112" s="211">
        <f>ROUND(I112*H112,2)</f>
        <v>0</v>
      </c>
      <c r="K112" s="207" t="s">
        <v>1</v>
      </c>
      <c r="L112" s="42"/>
      <c r="M112" s="212" t="s">
        <v>1</v>
      </c>
      <c r="N112" s="213" t="s">
        <v>42</v>
      </c>
      <c r="O112" s="78"/>
      <c r="P112" s="214">
        <f>O112*H112</f>
        <v>0</v>
      </c>
      <c r="Q112" s="214">
        <v>0.00017</v>
      </c>
      <c r="R112" s="214">
        <f>Q112*H112</f>
        <v>0.0008500000000000001</v>
      </c>
      <c r="S112" s="214">
        <v>0</v>
      </c>
      <c r="T112" s="215">
        <f>S112*H112</f>
        <v>0</v>
      </c>
      <c r="AR112" s="16" t="s">
        <v>133</v>
      </c>
      <c r="AT112" s="16" t="s">
        <v>128</v>
      </c>
      <c r="AU112" s="16" t="s">
        <v>81</v>
      </c>
      <c r="AY112" s="16" t="s">
        <v>126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79</v>
      </c>
      <c r="BK112" s="216">
        <f>ROUND(I112*H112,2)</f>
        <v>0</v>
      </c>
      <c r="BL112" s="16" t="s">
        <v>133</v>
      </c>
      <c r="BM112" s="16" t="s">
        <v>483</v>
      </c>
    </row>
    <row r="113" spans="2:51" s="11" customFormat="1" ht="12">
      <c r="B113" s="217"/>
      <c r="C113" s="218"/>
      <c r="D113" s="219" t="s">
        <v>135</v>
      </c>
      <c r="E113" s="220" t="s">
        <v>1</v>
      </c>
      <c r="F113" s="221" t="s">
        <v>484</v>
      </c>
      <c r="G113" s="218"/>
      <c r="H113" s="222">
        <v>5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135</v>
      </c>
      <c r="AU113" s="228" t="s">
        <v>81</v>
      </c>
      <c r="AV113" s="11" t="s">
        <v>81</v>
      </c>
      <c r="AW113" s="11" t="s">
        <v>33</v>
      </c>
      <c r="AX113" s="11" t="s">
        <v>79</v>
      </c>
      <c r="AY113" s="228" t="s">
        <v>126</v>
      </c>
    </row>
    <row r="114" spans="2:65" s="1" customFormat="1" ht="16.5" customHeight="1">
      <c r="B114" s="37"/>
      <c r="C114" s="205" t="s">
        <v>171</v>
      </c>
      <c r="D114" s="205" t="s">
        <v>128</v>
      </c>
      <c r="E114" s="206" t="s">
        <v>485</v>
      </c>
      <c r="F114" s="207" t="s">
        <v>486</v>
      </c>
      <c r="G114" s="208" t="s">
        <v>206</v>
      </c>
      <c r="H114" s="209">
        <v>1</v>
      </c>
      <c r="I114" s="210"/>
      <c r="J114" s="211">
        <f>ROUND(I114*H114,2)</f>
        <v>0</v>
      </c>
      <c r="K114" s="207" t="s">
        <v>1</v>
      </c>
      <c r="L114" s="42"/>
      <c r="M114" s="212" t="s">
        <v>1</v>
      </c>
      <c r="N114" s="213" t="s">
        <v>42</v>
      </c>
      <c r="O114" s="78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AR114" s="16" t="s">
        <v>133</v>
      </c>
      <c r="AT114" s="16" t="s">
        <v>128</v>
      </c>
      <c r="AU114" s="16" t="s">
        <v>81</v>
      </c>
      <c r="AY114" s="16" t="s">
        <v>126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79</v>
      </c>
      <c r="BK114" s="216">
        <f>ROUND(I114*H114,2)</f>
        <v>0</v>
      </c>
      <c r="BL114" s="16" t="s">
        <v>133</v>
      </c>
      <c r="BM114" s="16" t="s">
        <v>487</v>
      </c>
    </row>
    <row r="115" spans="2:65" s="1" customFormat="1" ht="16.5" customHeight="1">
      <c r="B115" s="37"/>
      <c r="C115" s="205" t="s">
        <v>180</v>
      </c>
      <c r="D115" s="205" t="s">
        <v>128</v>
      </c>
      <c r="E115" s="206" t="s">
        <v>488</v>
      </c>
      <c r="F115" s="207" t="s">
        <v>489</v>
      </c>
      <c r="G115" s="208" t="s">
        <v>206</v>
      </c>
      <c r="H115" s="209">
        <v>1</v>
      </c>
      <c r="I115" s="210"/>
      <c r="J115" s="211">
        <f>ROUND(I115*H115,2)</f>
        <v>0</v>
      </c>
      <c r="K115" s="207" t="s">
        <v>1</v>
      </c>
      <c r="L115" s="42"/>
      <c r="M115" s="212" t="s">
        <v>1</v>
      </c>
      <c r="N115" s="213" t="s">
        <v>42</v>
      </c>
      <c r="O115" s="78"/>
      <c r="P115" s="214">
        <f>O115*H115</f>
        <v>0</v>
      </c>
      <c r="Q115" s="214">
        <v>0.23058</v>
      </c>
      <c r="R115" s="214">
        <f>Q115*H115</f>
        <v>0.23058</v>
      </c>
      <c r="S115" s="214">
        <v>0</v>
      </c>
      <c r="T115" s="215">
        <f>S115*H115</f>
        <v>0</v>
      </c>
      <c r="AR115" s="16" t="s">
        <v>133</v>
      </c>
      <c r="AT115" s="16" t="s">
        <v>128</v>
      </c>
      <c r="AU115" s="16" t="s">
        <v>81</v>
      </c>
      <c r="AY115" s="16" t="s">
        <v>126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79</v>
      </c>
      <c r="BK115" s="216">
        <f>ROUND(I115*H115,2)</f>
        <v>0</v>
      </c>
      <c r="BL115" s="16" t="s">
        <v>133</v>
      </c>
      <c r="BM115" s="16" t="s">
        <v>490</v>
      </c>
    </row>
    <row r="116" spans="2:65" s="1" customFormat="1" ht="16.5" customHeight="1">
      <c r="B116" s="37"/>
      <c r="C116" s="205" t="s">
        <v>76</v>
      </c>
      <c r="D116" s="205" t="s">
        <v>128</v>
      </c>
      <c r="E116" s="206" t="s">
        <v>491</v>
      </c>
      <c r="F116" s="207" t="s">
        <v>492</v>
      </c>
      <c r="G116" s="208" t="s">
        <v>160</v>
      </c>
      <c r="H116" s="209">
        <v>10</v>
      </c>
      <c r="I116" s="210"/>
      <c r="J116" s="211">
        <f>ROUND(I116*H116,2)</f>
        <v>0</v>
      </c>
      <c r="K116" s="207" t="s">
        <v>132</v>
      </c>
      <c r="L116" s="42"/>
      <c r="M116" s="212" t="s">
        <v>1</v>
      </c>
      <c r="N116" s="213" t="s">
        <v>42</v>
      </c>
      <c r="O116" s="78"/>
      <c r="P116" s="214">
        <f>O116*H116</f>
        <v>0</v>
      </c>
      <c r="Q116" s="214">
        <v>0.23058</v>
      </c>
      <c r="R116" s="214">
        <f>Q116*H116</f>
        <v>2.3058</v>
      </c>
      <c r="S116" s="214">
        <v>0</v>
      </c>
      <c r="T116" s="215">
        <f>S116*H116</f>
        <v>0</v>
      </c>
      <c r="AR116" s="16" t="s">
        <v>133</v>
      </c>
      <c r="AT116" s="16" t="s">
        <v>128</v>
      </c>
      <c r="AU116" s="16" t="s">
        <v>81</v>
      </c>
      <c r="AY116" s="16" t="s">
        <v>126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79</v>
      </c>
      <c r="BK116" s="216">
        <f>ROUND(I116*H116,2)</f>
        <v>0</v>
      </c>
      <c r="BL116" s="16" t="s">
        <v>133</v>
      </c>
      <c r="BM116" s="16" t="s">
        <v>493</v>
      </c>
    </row>
    <row r="117" spans="2:63" s="10" customFormat="1" ht="22.8" customHeight="1">
      <c r="B117" s="189"/>
      <c r="C117" s="190"/>
      <c r="D117" s="191" t="s">
        <v>70</v>
      </c>
      <c r="E117" s="203" t="s">
        <v>138</v>
      </c>
      <c r="F117" s="203" t="s">
        <v>179</v>
      </c>
      <c r="G117" s="190"/>
      <c r="H117" s="190"/>
      <c r="I117" s="193"/>
      <c r="J117" s="204">
        <f>BK117</f>
        <v>0</v>
      </c>
      <c r="K117" s="190"/>
      <c r="L117" s="195"/>
      <c r="M117" s="196"/>
      <c r="N117" s="197"/>
      <c r="O117" s="197"/>
      <c r="P117" s="198">
        <f>SUM(P118:P120)</f>
        <v>0</v>
      </c>
      <c r="Q117" s="197"/>
      <c r="R117" s="198">
        <f>SUM(R118:R120)</f>
        <v>9.1548</v>
      </c>
      <c r="S117" s="197"/>
      <c r="T117" s="199">
        <f>SUM(T118:T120)</f>
        <v>0</v>
      </c>
      <c r="AR117" s="200" t="s">
        <v>79</v>
      </c>
      <c r="AT117" s="201" t="s">
        <v>70</v>
      </c>
      <c r="AU117" s="201" t="s">
        <v>79</v>
      </c>
      <c r="AY117" s="200" t="s">
        <v>126</v>
      </c>
      <c r="BK117" s="202">
        <f>SUM(BK118:BK120)</f>
        <v>0</v>
      </c>
    </row>
    <row r="118" spans="2:65" s="1" customFormat="1" ht="16.5" customHeight="1">
      <c r="B118" s="37"/>
      <c r="C118" s="205" t="s">
        <v>188</v>
      </c>
      <c r="D118" s="205" t="s">
        <v>128</v>
      </c>
      <c r="E118" s="206" t="s">
        <v>494</v>
      </c>
      <c r="F118" s="207" t="s">
        <v>495</v>
      </c>
      <c r="G118" s="208" t="s">
        <v>160</v>
      </c>
      <c r="H118" s="209">
        <v>10</v>
      </c>
      <c r="I118" s="210"/>
      <c r="J118" s="211">
        <f>ROUND(I118*H118,2)</f>
        <v>0</v>
      </c>
      <c r="K118" s="207" t="s">
        <v>1</v>
      </c>
      <c r="L118" s="42"/>
      <c r="M118" s="212" t="s">
        <v>1</v>
      </c>
      <c r="N118" s="213" t="s">
        <v>42</v>
      </c>
      <c r="O118" s="78"/>
      <c r="P118" s="214">
        <f>O118*H118</f>
        <v>0</v>
      </c>
      <c r="Q118" s="214">
        <v>0.50574</v>
      </c>
      <c r="R118" s="214">
        <f>Q118*H118</f>
        <v>5.0573999999999995</v>
      </c>
      <c r="S118" s="214">
        <v>0</v>
      </c>
      <c r="T118" s="215">
        <f>S118*H118</f>
        <v>0</v>
      </c>
      <c r="AR118" s="16" t="s">
        <v>133</v>
      </c>
      <c r="AT118" s="16" t="s">
        <v>128</v>
      </c>
      <c r="AU118" s="16" t="s">
        <v>81</v>
      </c>
      <c r="AY118" s="16" t="s">
        <v>126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79</v>
      </c>
      <c r="BK118" s="216">
        <f>ROUND(I118*H118,2)</f>
        <v>0</v>
      </c>
      <c r="BL118" s="16" t="s">
        <v>133</v>
      </c>
      <c r="BM118" s="16" t="s">
        <v>496</v>
      </c>
    </row>
    <row r="119" spans="2:51" s="11" customFormat="1" ht="12">
      <c r="B119" s="217"/>
      <c r="C119" s="218"/>
      <c r="D119" s="219" t="s">
        <v>135</v>
      </c>
      <c r="E119" s="220" t="s">
        <v>1</v>
      </c>
      <c r="F119" s="221" t="s">
        <v>497</v>
      </c>
      <c r="G119" s="218"/>
      <c r="H119" s="222">
        <v>10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135</v>
      </c>
      <c r="AU119" s="228" t="s">
        <v>81</v>
      </c>
      <c r="AV119" s="11" t="s">
        <v>81</v>
      </c>
      <c r="AW119" s="11" t="s">
        <v>33</v>
      </c>
      <c r="AX119" s="11" t="s">
        <v>79</v>
      </c>
      <c r="AY119" s="228" t="s">
        <v>126</v>
      </c>
    </row>
    <row r="120" spans="2:65" s="1" customFormat="1" ht="16.5" customHeight="1">
      <c r="B120" s="37"/>
      <c r="C120" s="205" t="s">
        <v>192</v>
      </c>
      <c r="D120" s="205" t="s">
        <v>128</v>
      </c>
      <c r="E120" s="206" t="s">
        <v>498</v>
      </c>
      <c r="F120" s="207" t="s">
        <v>499</v>
      </c>
      <c r="G120" s="208" t="s">
        <v>160</v>
      </c>
      <c r="H120" s="209">
        <v>10</v>
      </c>
      <c r="I120" s="210"/>
      <c r="J120" s="211">
        <f>ROUND(I120*H120,2)</f>
        <v>0</v>
      </c>
      <c r="K120" s="207" t="s">
        <v>1</v>
      </c>
      <c r="L120" s="42"/>
      <c r="M120" s="212" t="s">
        <v>1</v>
      </c>
      <c r="N120" s="213" t="s">
        <v>42</v>
      </c>
      <c r="O120" s="78"/>
      <c r="P120" s="214">
        <f>O120*H120</f>
        <v>0</v>
      </c>
      <c r="Q120" s="214">
        <v>0.40974</v>
      </c>
      <c r="R120" s="214">
        <f>Q120*H120</f>
        <v>4.0974</v>
      </c>
      <c r="S120" s="214">
        <v>0</v>
      </c>
      <c r="T120" s="215">
        <f>S120*H120</f>
        <v>0</v>
      </c>
      <c r="AR120" s="16" t="s">
        <v>133</v>
      </c>
      <c r="AT120" s="16" t="s">
        <v>128</v>
      </c>
      <c r="AU120" s="16" t="s">
        <v>81</v>
      </c>
      <c r="AY120" s="16" t="s">
        <v>126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79</v>
      </c>
      <c r="BK120" s="216">
        <f>ROUND(I120*H120,2)</f>
        <v>0</v>
      </c>
      <c r="BL120" s="16" t="s">
        <v>133</v>
      </c>
      <c r="BM120" s="16" t="s">
        <v>500</v>
      </c>
    </row>
    <row r="121" spans="2:63" s="10" customFormat="1" ht="22.8" customHeight="1">
      <c r="B121" s="189"/>
      <c r="C121" s="190"/>
      <c r="D121" s="191" t="s">
        <v>70</v>
      </c>
      <c r="E121" s="203" t="s">
        <v>151</v>
      </c>
      <c r="F121" s="203" t="s">
        <v>501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P122</f>
        <v>0</v>
      </c>
      <c r="Q121" s="197"/>
      <c r="R121" s="198">
        <f>R122</f>
        <v>0.1837</v>
      </c>
      <c r="S121" s="197"/>
      <c r="T121" s="199">
        <f>T122</f>
        <v>0</v>
      </c>
      <c r="AR121" s="200" t="s">
        <v>79</v>
      </c>
      <c r="AT121" s="201" t="s">
        <v>70</v>
      </c>
      <c r="AU121" s="201" t="s">
        <v>79</v>
      </c>
      <c r="AY121" s="200" t="s">
        <v>126</v>
      </c>
      <c r="BK121" s="202">
        <f>BK122</f>
        <v>0</v>
      </c>
    </row>
    <row r="122" spans="2:65" s="1" customFormat="1" ht="16.5" customHeight="1">
      <c r="B122" s="37"/>
      <c r="C122" s="205" t="s">
        <v>197</v>
      </c>
      <c r="D122" s="205" t="s">
        <v>128</v>
      </c>
      <c r="E122" s="206" t="s">
        <v>502</v>
      </c>
      <c r="F122" s="207" t="s">
        <v>503</v>
      </c>
      <c r="G122" s="208" t="s">
        <v>206</v>
      </c>
      <c r="H122" s="209">
        <v>1</v>
      </c>
      <c r="I122" s="210"/>
      <c r="J122" s="211">
        <f>ROUND(I122*H122,2)</f>
        <v>0</v>
      </c>
      <c r="K122" s="207" t="s">
        <v>1</v>
      </c>
      <c r="L122" s="42"/>
      <c r="M122" s="212" t="s">
        <v>1</v>
      </c>
      <c r="N122" s="213" t="s">
        <v>42</v>
      </c>
      <c r="O122" s="78"/>
      <c r="P122" s="214">
        <f>O122*H122</f>
        <v>0</v>
      </c>
      <c r="Q122" s="214">
        <v>0.1837</v>
      </c>
      <c r="R122" s="214">
        <f>Q122*H122</f>
        <v>0.1837</v>
      </c>
      <c r="S122" s="214">
        <v>0</v>
      </c>
      <c r="T122" s="215">
        <f>S122*H122</f>
        <v>0</v>
      </c>
      <c r="AR122" s="16" t="s">
        <v>133</v>
      </c>
      <c r="AT122" s="16" t="s">
        <v>128</v>
      </c>
      <c r="AU122" s="16" t="s">
        <v>81</v>
      </c>
      <c r="AY122" s="16" t="s">
        <v>126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79</v>
      </c>
      <c r="BK122" s="216">
        <f>ROUND(I122*H122,2)</f>
        <v>0</v>
      </c>
      <c r="BL122" s="16" t="s">
        <v>133</v>
      </c>
      <c r="BM122" s="16" t="s">
        <v>504</v>
      </c>
    </row>
    <row r="123" spans="2:63" s="10" customFormat="1" ht="22.8" customHeight="1">
      <c r="B123" s="189"/>
      <c r="C123" s="190"/>
      <c r="D123" s="191" t="s">
        <v>70</v>
      </c>
      <c r="E123" s="203" t="s">
        <v>157</v>
      </c>
      <c r="F123" s="203" t="s">
        <v>184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SUM(P124:P128)</f>
        <v>0</v>
      </c>
      <c r="Q123" s="197"/>
      <c r="R123" s="198">
        <f>SUM(R124:R128)</f>
        <v>0.7576200000000001</v>
      </c>
      <c r="S123" s="197"/>
      <c r="T123" s="199">
        <f>SUM(T124:T128)</f>
        <v>0</v>
      </c>
      <c r="AR123" s="200" t="s">
        <v>79</v>
      </c>
      <c r="AT123" s="201" t="s">
        <v>70</v>
      </c>
      <c r="AU123" s="201" t="s">
        <v>79</v>
      </c>
      <c r="AY123" s="200" t="s">
        <v>126</v>
      </c>
      <c r="BK123" s="202">
        <f>SUM(BK124:BK128)</f>
        <v>0</v>
      </c>
    </row>
    <row r="124" spans="2:65" s="1" customFormat="1" ht="16.5" customHeight="1">
      <c r="B124" s="37"/>
      <c r="C124" s="205" t="s">
        <v>203</v>
      </c>
      <c r="D124" s="205" t="s">
        <v>128</v>
      </c>
      <c r="E124" s="206" t="s">
        <v>505</v>
      </c>
      <c r="F124" s="207" t="s">
        <v>506</v>
      </c>
      <c r="G124" s="208" t="s">
        <v>167</v>
      </c>
      <c r="H124" s="209">
        <v>15</v>
      </c>
      <c r="I124" s="210"/>
      <c r="J124" s="211">
        <f>ROUND(I124*H124,2)</f>
        <v>0</v>
      </c>
      <c r="K124" s="207" t="s">
        <v>175</v>
      </c>
      <c r="L124" s="42"/>
      <c r="M124" s="212" t="s">
        <v>1</v>
      </c>
      <c r="N124" s="213" t="s">
        <v>42</v>
      </c>
      <c r="O124" s="78"/>
      <c r="P124" s="214">
        <f>O124*H124</f>
        <v>0</v>
      </c>
      <c r="Q124" s="214">
        <v>0.0345</v>
      </c>
      <c r="R124" s="214">
        <f>Q124*H124</f>
        <v>0.5175000000000001</v>
      </c>
      <c r="S124" s="214">
        <v>0</v>
      </c>
      <c r="T124" s="215">
        <f>S124*H124</f>
        <v>0</v>
      </c>
      <c r="AR124" s="16" t="s">
        <v>133</v>
      </c>
      <c r="AT124" s="16" t="s">
        <v>128</v>
      </c>
      <c r="AU124" s="16" t="s">
        <v>81</v>
      </c>
      <c r="AY124" s="16" t="s">
        <v>126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79</v>
      </c>
      <c r="BK124" s="216">
        <f>ROUND(I124*H124,2)</f>
        <v>0</v>
      </c>
      <c r="BL124" s="16" t="s">
        <v>133</v>
      </c>
      <c r="BM124" s="16" t="s">
        <v>507</v>
      </c>
    </row>
    <row r="125" spans="2:65" s="1" customFormat="1" ht="16.5" customHeight="1">
      <c r="B125" s="37"/>
      <c r="C125" s="205" t="s">
        <v>8</v>
      </c>
      <c r="D125" s="205" t="s">
        <v>128</v>
      </c>
      <c r="E125" s="206" t="s">
        <v>508</v>
      </c>
      <c r="F125" s="207" t="s">
        <v>509</v>
      </c>
      <c r="G125" s="208" t="s">
        <v>167</v>
      </c>
      <c r="H125" s="209">
        <v>15</v>
      </c>
      <c r="I125" s="210"/>
      <c r="J125" s="211">
        <f>ROUND(I125*H125,2)</f>
        <v>0</v>
      </c>
      <c r="K125" s="207" t="s">
        <v>175</v>
      </c>
      <c r="L125" s="42"/>
      <c r="M125" s="212" t="s">
        <v>1</v>
      </c>
      <c r="N125" s="213" t="s">
        <v>42</v>
      </c>
      <c r="O125" s="78"/>
      <c r="P125" s="214">
        <f>O125*H125</f>
        <v>0</v>
      </c>
      <c r="Q125" s="214">
        <v>0.016</v>
      </c>
      <c r="R125" s="214">
        <f>Q125*H125</f>
        <v>0.24</v>
      </c>
      <c r="S125" s="214">
        <v>0</v>
      </c>
      <c r="T125" s="215">
        <f>S125*H125</f>
        <v>0</v>
      </c>
      <c r="AR125" s="16" t="s">
        <v>133</v>
      </c>
      <c r="AT125" s="16" t="s">
        <v>128</v>
      </c>
      <c r="AU125" s="16" t="s">
        <v>81</v>
      </c>
      <c r="AY125" s="16" t="s">
        <v>126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79</v>
      </c>
      <c r="BK125" s="216">
        <f>ROUND(I125*H125,2)</f>
        <v>0</v>
      </c>
      <c r="BL125" s="16" t="s">
        <v>133</v>
      </c>
      <c r="BM125" s="16" t="s">
        <v>510</v>
      </c>
    </row>
    <row r="126" spans="2:65" s="1" customFormat="1" ht="16.5" customHeight="1">
      <c r="B126" s="37"/>
      <c r="C126" s="205" t="s">
        <v>211</v>
      </c>
      <c r="D126" s="205" t="s">
        <v>128</v>
      </c>
      <c r="E126" s="206" t="s">
        <v>511</v>
      </c>
      <c r="F126" s="207" t="s">
        <v>512</v>
      </c>
      <c r="G126" s="208" t="s">
        <v>206</v>
      </c>
      <c r="H126" s="209">
        <v>1</v>
      </c>
      <c r="I126" s="210"/>
      <c r="J126" s="211">
        <f>ROUND(I126*H126,2)</f>
        <v>0</v>
      </c>
      <c r="K126" s="207" t="s">
        <v>1</v>
      </c>
      <c r="L126" s="42"/>
      <c r="M126" s="212" t="s">
        <v>1</v>
      </c>
      <c r="N126" s="213" t="s">
        <v>42</v>
      </c>
      <c r="O126" s="78"/>
      <c r="P126" s="214">
        <f>O126*H126</f>
        <v>0</v>
      </c>
      <c r="Q126" s="214">
        <v>0.00012</v>
      </c>
      <c r="R126" s="214">
        <f>Q126*H126</f>
        <v>0.00012</v>
      </c>
      <c r="S126" s="214">
        <v>0</v>
      </c>
      <c r="T126" s="215">
        <f>S126*H126</f>
        <v>0</v>
      </c>
      <c r="AR126" s="16" t="s">
        <v>133</v>
      </c>
      <c r="AT126" s="16" t="s">
        <v>128</v>
      </c>
      <c r="AU126" s="16" t="s">
        <v>81</v>
      </c>
      <c r="AY126" s="16" t="s">
        <v>126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79</v>
      </c>
      <c r="BK126" s="216">
        <f>ROUND(I126*H126,2)</f>
        <v>0</v>
      </c>
      <c r="BL126" s="16" t="s">
        <v>133</v>
      </c>
      <c r="BM126" s="16" t="s">
        <v>513</v>
      </c>
    </row>
    <row r="127" spans="2:65" s="1" customFormat="1" ht="16.5" customHeight="1">
      <c r="B127" s="37"/>
      <c r="C127" s="205" t="s">
        <v>219</v>
      </c>
      <c r="D127" s="205" t="s">
        <v>128</v>
      </c>
      <c r="E127" s="206" t="s">
        <v>514</v>
      </c>
      <c r="F127" s="207" t="s">
        <v>515</v>
      </c>
      <c r="G127" s="208" t="s">
        <v>167</v>
      </c>
      <c r="H127" s="209">
        <v>8</v>
      </c>
      <c r="I127" s="210"/>
      <c r="J127" s="211">
        <f>ROUND(I127*H127,2)</f>
        <v>0</v>
      </c>
      <c r="K127" s="207" t="s">
        <v>132</v>
      </c>
      <c r="L127" s="42"/>
      <c r="M127" s="212" t="s">
        <v>1</v>
      </c>
      <c r="N127" s="213" t="s">
        <v>42</v>
      </c>
      <c r="O127" s="7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AR127" s="16" t="s">
        <v>133</v>
      </c>
      <c r="AT127" s="16" t="s">
        <v>128</v>
      </c>
      <c r="AU127" s="16" t="s">
        <v>81</v>
      </c>
      <c r="AY127" s="16" t="s">
        <v>126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79</v>
      </c>
      <c r="BK127" s="216">
        <f>ROUND(I127*H127,2)</f>
        <v>0</v>
      </c>
      <c r="BL127" s="16" t="s">
        <v>133</v>
      </c>
      <c r="BM127" s="16" t="s">
        <v>516</v>
      </c>
    </row>
    <row r="128" spans="2:51" s="11" customFormat="1" ht="12">
      <c r="B128" s="217"/>
      <c r="C128" s="218"/>
      <c r="D128" s="219" t="s">
        <v>135</v>
      </c>
      <c r="E128" s="220" t="s">
        <v>1</v>
      </c>
      <c r="F128" s="221" t="s">
        <v>517</v>
      </c>
      <c r="G128" s="218"/>
      <c r="H128" s="222">
        <v>8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135</v>
      </c>
      <c r="AU128" s="228" t="s">
        <v>81</v>
      </c>
      <c r="AV128" s="11" t="s">
        <v>81</v>
      </c>
      <c r="AW128" s="11" t="s">
        <v>33</v>
      </c>
      <c r="AX128" s="11" t="s">
        <v>79</v>
      </c>
      <c r="AY128" s="228" t="s">
        <v>126</v>
      </c>
    </row>
    <row r="129" spans="2:63" s="10" customFormat="1" ht="22.8" customHeight="1">
      <c r="B129" s="189"/>
      <c r="C129" s="190"/>
      <c r="D129" s="191" t="s">
        <v>70</v>
      </c>
      <c r="E129" s="203" t="s">
        <v>171</v>
      </c>
      <c r="F129" s="203" t="s">
        <v>518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SUM(P130:P133)</f>
        <v>0</v>
      </c>
      <c r="Q129" s="197"/>
      <c r="R129" s="198">
        <f>SUM(R130:R133)</f>
        <v>0.15065</v>
      </c>
      <c r="S129" s="197"/>
      <c r="T129" s="199">
        <f>SUM(T130:T133)</f>
        <v>0</v>
      </c>
      <c r="AR129" s="200" t="s">
        <v>79</v>
      </c>
      <c r="AT129" s="201" t="s">
        <v>70</v>
      </c>
      <c r="AU129" s="201" t="s">
        <v>79</v>
      </c>
      <c r="AY129" s="200" t="s">
        <v>126</v>
      </c>
      <c r="BK129" s="202">
        <f>SUM(BK130:BK133)</f>
        <v>0</v>
      </c>
    </row>
    <row r="130" spans="2:65" s="1" customFormat="1" ht="16.5" customHeight="1">
      <c r="B130" s="37"/>
      <c r="C130" s="205" t="s">
        <v>227</v>
      </c>
      <c r="D130" s="205" t="s">
        <v>128</v>
      </c>
      <c r="E130" s="206" t="s">
        <v>519</v>
      </c>
      <c r="F130" s="207" t="s">
        <v>520</v>
      </c>
      <c r="G130" s="208" t="s">
        <v>206</v>
      </c>
      <c r="H130" s="209">
        <v>1</v>
      </c>
      <c r="I130" s="210"/>
      <c r="J130" s="211">
        <f>ROUND(I130*H130,2)</f>
        <v>0</v>
      </c>
      <c r="K130" s="207" t="s">
        <v>132</v>
      </c>
      <c r="L130" s="42"/>
      <c r="M130" s="212" t="s">
        <v>1</v>
      </c>
      <c r="N130" s="213" t="s">
        <v>42</v>
      </c>
      <c r="O130" s="78"/>
      <c r="P130" s="214">
        <f>O130*H130</f>
        <v>0</v>
      </c>
      <c r="Q130" s="214">
        <v>0.08205</v>
      </c>
      <c r="R130" s="214">
        <f>Q130*H130</f>
        <v>0.08205</v>
      </c>
      <c r="S130" s="214">
        <v>0</v>
      </c>
      <c r="T130" s="215">
        <f>S130*H130</f>
        <v>0</v>
      </c>
      <c r="AR130" s="16" t="s">
        <v>133</v>
      </c>
      <c r="AT130" s="16" t="s">
        <v>128</v>
      </c>
      <c r="AU130" s="16" t="s">
        <v>81</v>
      </c>
      <c r="AY130" s="16" t="s">
        <v>126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79</v>
      </c>
      <c r="BK130" s="216">
        <f>ROUND(I130*H130,2)</f>
        <v>0</v>
      </c>
      <c r="BL130" s="16" t="s">
        <v>133</v>
      </c>
      <c r="BM130" s="16" t="s">
        <v>521</v>
      </c>
    </row>
    <row r="131" spans="2:65" s="1" customFormat="1" ht="16.5" customHeight="1">
      <c r="B131" s="37"/>
      <c r="C131" s="205" t="s">
        <v>233</v>
      </c>
      <c r="D131" s="205" t="s">
        <v>128</v>
      </c>
      <c r="E131" s="206" t="s">
        <v>522</v>
      </c>
      <c r="F131" s="207" t="s">
        <v>523</v>
      </c>
      <c r="G131" s="208" t="s">
        <v>206</v>
      </c>
      <c r="H131" s="209">
        <v>1</v>
      </c>
      <c r="I131" s="210"/>
      <c r="J131" s="211">
        <f>ROUND(I131*H131,2)</f>
        <v>0</v>
      </c>
      <c r="K131" s="207" t="s">
        <v>132</v>
      </c>
      <c r="L131" s="42"/>
      <c r="M131" s="212" t="s">
        <v>1</v>
      </c>
      <c r="N131" s="213" t="s">
        <v>42</v>
      </c>
      <c r="O131" s="78"/>
      <c r="P131" s="214">
        <f>O131*H131</f>
        <v>0</v>
      </c>
      <c r="Q131" s="214">
        <v>0.00396</v>
      </c>
      <c r="R131" s="214">
        <f>Q131*H131</f>
        <v>0.00396</v>
      </c>
      <c r="S131" s="214">
        <v>0</v>
      </c>
      <c r="T131" s="215">
        <f>S131*H131</f>
        <v>0</v>
      </c>
      <c r="AR131" s="16" t="s">
        <v>133</v>
      </c>
      <c r="AT131" s="16" t="s">
        <v>128</v>
      </c>
      <c r="AU131" s="16" t="s">
        <v>81</v>
      </c>
      <c r="AY131" s="16" t="s">
        <v>126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79</v>
      </c>
      <c r="BK131" s="216">
        <f>ROUND(I131*H131,2)</f>
        <v>0</v>
      </c>
      <c r="BL131" s="16" t="s">
        <v>133</v>
      </c>
      <c r="BM131" s="16" t="s">
        <v>524</v>
      </c>
    </row>
    <row r="132" spans="2:65" s="1" customFormat="1" ht="16.5" customHeight="1">
      <c r="B132" s="37"/>
      <c r="C132" s="205" t="s">
        <v>82</v>
      </c>
      <c r="D132" s="205" t="s">
        <v>128</v>
      </c>
      <c r="E132" s="206" t="s">
        <v>525</v>
      </c>
      <c r="F132" s="207" t="s">
        <v>526</v>
      </c>
      <c r="G132" s="208" t="s">
        <v>206</v>
      </c>
      <c r="H132" s="209">
        <v>1</v>
      </c>
      <c r="I132" s="210"/>
      <c r="J132" s="211">
        <f>ROUND(I132*H132,2)</f>
        <v>0</v>
      </c>
      <c r="K132" s="207" t="s">
        <v>175</v>
      </c>
      <c r="L132" s="42"/>
      <c r="M132" s="212" t="s">
        <v>1</v>
      </c>
      <c r="N132" s="213" t="s">
        <v>42</v>
      </c>
      <c r="O132" s="78"/>
      <c r="P132" s="214">
        <f>O132*H132</f>
        <v>0</v>
      </c>
      <c r="Q132" s="214">
        <v>0.03232</v>
      </c>
      <c r="R132" s="214">
        <f>Q132*H132</f>
        <v>0.03232</v>
      </c>
      <c r="S132" s="214">
        <v>0</v>
      </c>
      <c r="T132" s="215">
        <f>S132*H132</f>
        <v>0</v>
      </c>
      <c r="AR132" s="16" t="s">
        <v>133</v>
      </c>
      <c r="AT132" s="16" t="s">
        <v>128</v>
      </c>
      <c r="AU132" s="16" t="s">
        <v>81</v>
      </c>
      <c r="AY132" s="16" t="s">
        <v>126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79</v>
      </c>
      <c r="BK132" s="216">
        <f>ROUND(I132*H132,2)</f>
        <v>0</v>
      </c>
      <c r="BL132" s="16" t="s">
        <v>133</v>
      </c>
      <c r="BM132" s="16" t="s">
        <v>527</v>
      </c>
    </row>
    <row r="133" spans="2:65" s="1" customFormat="1" ht="16.5" customHeight="1">
      <c r="B133" s="37"/>
      <c r="C133" s="205" t="s">
        <v>7</v>
      </c>
      <c r="D133" s="205" t="s">
        <v>128</v>
      </c>
      <c r="E133" s="206" t="s">
        <v>528</v>
      </c>
      <c r="F133" s="207" t="s">
        <v>529</v>
      </c>
      <c r="G133" s="208" t="s">
        <v>206</v>
      </c>
      <c r="H133" s="209">
        <v>1</v>
      </c>
      <c r="I133" s="210"/>
      <c r="J133" s="211">
        <f>ROUND(I133*H133,2)</f>
        <v>0</v>
      </c>
      <c r="K133" s="207" t="s">
        <v>1</v>
      </c>
      <c r="L133" s="42"/>
      <c r="M133" s="212" t="s">
        <v>1</v>
      </c>
      <c r="N133" s="213" t="s">
        <v>42</v>
      </c>
      <c r="O133" s="78"/>
      <c r="P133" s="214">
        <f>O133*H133</f>
        <v>0</v>
      </c>
      <c r="Q133" s="214">
        <v>0.03232</v>
      </c>
      <c r="R133" s="214">
        <f>Q133*H133</f>
        <v>0.03232</v>
      </c>
      <c r="S133" s="214">
        <v>0</v>
      </c>
      <c r="T133" s="215">
        <f>S133*H133</f>
        <v>0</v>
      </c>
      <c r="AR133" s="16" t="s">
        <v>133</v>
      </c>
      <c r="AT133" s="16" t="s">
        <v>128</v>
      </c>
      <c r="AU133" s="16" t="s">
        <v>81</v>
      </c>
      <c r="AY133" s="16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79</v>
      </c>
      <c r="BK133" s="216">
        <f>ROUND(I133*H133,2)</f>
        <v>0</v>
      </c>
      <c r="BL133" s="16" t="s">
        <v>133</v>
      </c>
      <c r="BM133" s="16" t="s">
        <v>530</v>
      </c>
    </row>
    <row r="134" spans="2:63" s="10" customFormat="1" ht="22.8" customHeight="1">
      <c r="B134" s="189"/>
      <c r="C134" s="190"/>
      <c r="D134" s="191" t="s">
        <v>70</v>
      </c>
      <c r="E134" s="203" t="s">
        <v>180</v>
      </c>
      <c r="F134" s="203" t="s">
        <v>239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SUM(P135:P137)</f>
        <v>0</v>
      </c>
      <c r="Q134" s="197"/>
      <c r="R134" s="198">
        <f>SUM(R135:R137)</f>
        <v>0.0008</v>
      </c>
      <c r="S134" s="197"/>
      <c r="T134" s="199">
        <f>SUM(T135:T137)</f>
        <v>0.75</v>
      </c>
      <c r="AR134" s="200" t="s">
        <v>79</v>
      </c>
      <c r="AT134" s="201" t="s">
        <v>70</v>
      </c>
      <c r="AU134" s="201" t="s">
        <v>79</v>
      </c>
      <c r="AY134" s="200" t="s">
        <v>126</v>
      </c>
      <c r="BK134" s="202">
        <f>SUM(BK135:BK137)</f>
        <v>0</v>
      </c>
    </row>
    <row r="135" spans="2:65" s="1" customFormat="1" ht="16.5" customHeight="1">
      <c r="B135" s="37"/>
      <c r="C135" s="205" t="s">
        <v>252</v>
      </c>
      <c r="D135" s="205" t="s">
        <v>128</v>
      </c>
      <c r="E135" s="206" t="s">
        <v>531</v>
      </c>
      <c r="F135" s="207" t="s">
        <v>532</v>
      </c>
      <c r="G135" s="208" t="s">
        <v>167</v>
      </c>
      <c r="H135" s="209">
        <v>20</v>
      </c>
      <c r="I135" s="210"/>
      <c r="J135" s="211">
        <f>ROUND(I135*H135,2)</f>
        <v>0</v>
      </c>
      <c r="K135" s="207" t="s">
        <v>1</v>
      </c>
      <c r="L135" s="42"/>
      <c r="M135" s="212" t="s">
        <v>1</v>
      </c>
      <c r="N135" s="213" t="s">
        <v>42</v>
      </c>
      <c r="O135" s="78"/>
      <c r="P135" s="214">
        <f>O135*H135</f>
        <v>0</v>
      </c>
      <c r="Q135" s="214">
        <v>4E-05</v>
      </c>
      <c r="R135" s="214">
        <f>Q135*H135</f>
        <v>0.0008</v>
      </c>
      <c r="S135" s="214">
        <v>0</v>
      </c>
      <c r="T135" s="215">
        <f>S135*H135</f>
        <v>0</v>
      </c>
      <c r="AR135" s="16" t="s">
        <v>133</v>
      </c>
      <c r="AT135" s="16" t="s">
        <v>128</v>
      </c>
      <c r="AU135" s="16" t="s">
        <v>81</v>
      </c>
      <c r="AY135" s="16" t="s">
        <v>126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79</v>
      </c>
      <c r="BK135" s="216">
        <f>ROUND(I135*H135,2)</f>
        <v>0</v>
      </c>
      <c r="BL135" s="16" t="s">
        <v>133</v>
      </c>
      <c r="BM135" s="16" t="s">
        <v>533</v>
      </c>
    </row>
    <row r="136" spans="2:65" s="1" customFormat="1" ht="16.5" customHeight="1">
      <c r="B136" s="37"/>
      <c r="C136" s="205" t="s">
        <v>263</v>
      </c>
      <c r="D136" s="205" t="s">
        <v>128</v>
      </c>
      <c r="E136" s="206" t="s">
        <v>534</v>
      </c>
      <c r="F136" s="207" t="s">
        <v>535</v>
      </c>
      <c r="G136" s="208" t="s">
        <v>167</v>
      </c>
      <c r="H136" s="209">
        <v>15</v>
      </c>
      <c r="I136" s="210"/>
      <c r="J136" s="211">
        <f>ROUND(I136*H136,2)</f>
        <v>0</v>
      </c>
      <c r="K136" s="207" t="s">
        <v>175</v>
      </c>
      <c r="L136" s="42"/>
      <c r="M136" s="212" t="s">
        <v>1</v>
      </c>
      <c r="N136" s="213" t="s">
        <v>42</v>
      </c>
      <c r="O136" s="78"/>
      <c r="P136" s="214">
        <f>O136*H136</f>
        <v>0</v>
      </c>
      <c r="Q136" s="214">
        <v>0</v>
      </c>
      <c r="R136" s="214">
        <f>Q136*H136</f>
        <v>0</v>
      </c>
      <c r="S136" s="214">
        <v>0.05</v>
      </c>
      <c r="T136" s="215">
        <f>S136*H136</f>
        <v>0.75</v>
      </c>
      <c r="AR136" s="16" t="s">
        <v>133</v>
      </c>
      <c r="AT136" s="16" t="s">
        <v>128</v>
      </c>
      <c r="AU136" s="16" t="s">
        <v>81</v>
      </c>
      <c r="AY136" s="16" t="s">
        <v>126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79</v>
      </c>
      <c r="BK136" s="216">
        <f>ROUND(I136*H136,2)</f>
        <v>0</v>
      </c>
      <c r="BL136" s="16" t="s">
        <v>133</v>
      </c>
      <c r="BM136" s="16" t="s">
        <v>536</v>
      </c>
    </row>
    <row r="137" spans="2:51" s="11" customFormat="1" ht="12">
      <c r="B137" s="217"/>
      <c r="C137" s="218"/>
      <c r="D137" s="219" t="s">
        <v>135</v>
      </c>
      <c r="E137" s="220" t="s">
        <v>1</v>
      </c>
      <c r="F137" s="221" t="s">
        <v>537</v>
      </c>
      <c r="G137" s="218"/>
      <c r="H137" s="222">
        <v>15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135</v>
      </c>
      <c r="AU137" s="228" t="s">
        <v>81</v>
      </c>
      <c r="AV137" s="11" t="s">
        <v>81</v>
      </c>
      <c r="AW137" s="11" t="s">
        <v>33</v>
      </c>
      <c r="AX137" s="11" t="s">
        <v>79</v>
      </c>
      <c r="AY137" s="228" t="s">
        <v>126</v>
      </c>
    </row>
    <row r="138" spans="2:63" s="10" customFormat="1" ht="22.8" customHeight="1">
      <c r="B138" s="189"/>
      <c r="C138" s="190"/>
      <c r="D138" s="191" t="s">
        <v>70</v>
      </c>
      <c r="E138" s="203" t="s">
        <v>279</v>
      </c>
      <c r="F138" s="203" t="s">
        <v>280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SUM(P139:P143)</f>
        <v>0</v>
      </c>
      <c r="Q138" s="197"/>
      <c r="R138" s="198">
        <f>SUM(R139:R143)</f>
        <v>0</v>
      </c>
      <c r="S138" s="197"/>
      <c r="T138" s="199">
        <f>SUM(T139:T143)</f>
        <v>0</v>
      </c>
      <c r="AR138" s="200" t="s">
        <v>79</v>
      </c>
      <c r="AT138" s="201" t="s">
        <v>70</v>
      </c>
      <c r="AU138" s="201" t="s">
        <v>79</v>
      </c>
      <c r="AY138" s="200" t="s">
        <v>126</v>
      </c>
      <c r="BK138" s="202">
        <f>SUM(BK139:BK143)</f>
        <v>0</v>
      </c>
    </row>
    <row r="139" spans="2:65" s="1" customFormat="1" ht="16.5" customHeight="1">
      <c r="B139" s="37"/>
      <c r="C139" s="205" t="s">
        <v>271</v>
      </c>
      <c r="D139" s="205" t="s">
        <v>128</v>
      </c>
      <c r="E139" s="206" t="s">
        <v>282</v>
      </c>
      <c r="F139" s="207" t="s">
        <v>283</v>
      </c>
      <c r="G139" s="208" t="s">
        <v>214</v>
      </c>
      <c r="H139" s="209">
        <v>2.436</v>
      </c>
      <c r="I139" s="210"/>
      <c r="J139" s="211">
        <f>ROUND(I139*H139,2)</f>
        <v>0</v>
      </c>
      <c r="K139" s="207" t="s">
        <v>132</v>
      </c>
      <c r="L139" s="42"/>
      <c r="M139" s="212" t="s">
        <v>1</v>
      </c>
      <c r="N139" s="213" t="s">
        <v>42</v>
      </c>
      <c r="O139" s="7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AR139" s="16" t="s">
        <v>133</v>
      </c>
      <c r="AT139" s="16" t="s">
        <v>128</v>
      </c>
      <c r="AU139" s="16" t="s">
        <v>81</v>
      </c>
      <c r="AY139" s="16" t="s">
        <v>126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79</v>
      </c>
      <c r="BK139" s="216">
        <f>ROUND(I139*H139,2)</f>
        <v>0</v>
      </c>
      <c r="BL139" s="16" t="s">
        <v>133</v>
      </c>
      <c r="BM139" s="16" t="s">
        <v>284</v>
      </c>
    </row>
    <row r="140" spans="2:65" s="1" customFormat="1" ht="16.5" customHeight="1">
      <c r="B140" s="37"/>
      <c r="C140" s="205" t="s">
        <v>281</v>
      </c>
      <c r="D140" s="205" t="s">
        <v>128</v>
      </c>
      <c r="E140" s="206" t="s">
        <v>286</v>
      </c>
      <c r="F140" s="207" t="s">
        <v>287</v>
      </c>
      <c r="G140" s="208" t="s">
        <v>214</v>
      </c>
      <c r="H140" s="209">
        <v>2.436</v>
      </c>
      <c r="I140" s="210"/>
      <c r="J140" s="211">
        <f>ROUND(I140*H140,2)</f>
        <v>0</v>
      </c>
      <c r="K140" s="207" t="s">
        <v>132</v>
      </c>
      <c r="L140" s="42"/>
      <c r="M140" s="212" t="s">
        <v>1</v>
      </c>
      <c r="N140" s="213" t="s">
        <v>42</v>
      </c>
      <c r="O140" s="7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16" t="s">
        <v>133</v>
      </c>
      <c r="AT140" s="16" t="s">
        <v>128</v>
      </c>
      <c r="AU140" s="16" t="s">
        <v>81</v>
      </c>
      <c r="AY140" s="16" t="s">
        <v>126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79</v>
      </c>
      <c r="BK140" s="216">
        <f>ROUND(I140*H140,2)</f>
        <v>0</v>
      </c>
      <c r="BL140" s="16" t="s">
        <v>133</v>
      </c>
      <c r="BM140" s="16" t="s">
        <v>288</v>
      </c>
    </row>
    <row r="141" spans="2:65" s="1" customFormat="1" ht="16.5" customHeight="1">
      <c r="B141" s="37"/>
      <c r="C141" s="205" t="s">
        <v>285</v>
      </c>
      <c r="D141" s="205" t="s">
        <v>128</v>
      </c>
      <c r="E141" s="206" t="s">
        <v>290</v>
      </c>
      <c r="F141" s="207" t="s">
        <v>291</v>
      </c>
      <c r="G141" s="208" t="s">
        <v>214</v>
      </c>
      <c r="H141" s="209">
        <v>125.16</v>
      </c>
      <c r="I141" s="210"/>
      <c r="J141" s="211">
        <f>ROUND(I141*H141,2)</f>
        <v>0</v>
      </c>
      <c r="K141" s="207" t="s">
        <v>132</v>
      </c>
      <c r="L141" s="42"/>
      <c r="M141" s="212" t="s">
        <v>1</v>
      </c>
      <c r="N141" s="213" t="s">
        <v>42</v>
      </c>
      <c r="O141" s="7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16" t="s">
        <v>133</v>
      </c>
      <c r="AT141" s="16" t="s">
        <v>128</v>
      </c>
      <c r="AU141" s="16" t="s">
        <v>81</v>
      </c>
      <c r="AY141" s="16" t="s">
        <v>126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79</v>
      </c>
      <c r="BK141" s="216">
        <f>ROUND(I141*H141,2)</f>
        <v>0</v>
      </c>
      <c r="BL141" s="16" t="s">
        <v>133</v>
      </c>
      <c r="BM141" s="16" t="s">
        <v>292</v>
      </c>
    </row>
    <row r="142" spans="2:51" s="11" customFormat="1" ht="12">
      <c r="B142" s="217"/>
      <c r="C142" s="218"/>
      <c r="D142" s="219" t="s">
        <v>135</v>
      </c>
      <c r="E142" s="220" t="s">
        <v>1</v>
      </c>
      <c r="F142" s="221" t="s">
        <v>538</v>
      </c>
      <c r="G142" s="218"/>
      <c r="H142" s="222">
        <v>125.16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135</v>
      </c>
      <c r="AU142" s="228" t="s">
        <v>81</v>
      </c>
      <c r="AV142" s="11" t="s">
        <v>81</v>
      </c>
      <c r="AW142" s="11" t="s">
        <v>33</v>
      </c>
      <c r="AX142" s="11" t="s">
        <v>79</v>
      </c>
      <c r="AY142" s="228" t="s">
        <v>126</v>
      </c>
    </row>
    <row r="143" spans="2:65" s="1" customFormat="1" ht="16.5" customHeight="1">
      <c r="B143" s="37"/>
      <c r="C143" s="205" t="s">
        <v>289</v>
      </c>
      <c r="D143" s="205" t="s">
        <v>128</v>
      </c>
      <c r="E143" s="206" t="s">
        <v>295</v>
      </c>
      <c r="F143" s="207" t="s">
        <v>296</v>
      </c>
      <c r="G143" s="208" t="s">
        <v>214</v>
      </c>
      <c r="H143" s="209">
        <v>2.436</v>
      </c>
      <c r="I143" s="210"/>
      <c r="J143" s="211">
        <f>ROUND(I143*H143,2)</f>
        <v>0</v>
      </c>
      <c r="K143" s="207" t="s">
        <v>1</v>
      </c>
      <c r="L143" s="42"/>
      <c r="M143" s="212" t="s">
        <v>1</v>
      </c>
      <c r="N143" s="213" t="s">
        <v>42</v>
      </c>
      <c r="O143" s="7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AR143" s="16" t="s">
        <v>133</v>
      </c>
      <c r="AT143" s="16" t="s">
        <v>128</v>
      </c>
      <c r="AU143" s="16" t="s">
        <v>81</v>
      </c>
      <c r="AY143" s="16" t="s">
        <v>126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79</v>
      </c>
      <c r="BK143" s="216">
        <f>ROUND(I143*H143,2)</f>
        <v>0</v>
      </c>
      <c r="BL143" s="16" t="s">
        <v>133</v>
      </c>
      <c r="BM143" s="16" t="s">
        <v>297</v>
      </c>
    </row>
    <row r="144" spans="2:63" s="10" customFormat="1" ht="22.8" customHeight="1">
      <c r="B144" s="189"/>
      <c r="C144" s="190"/>
      <c r="D144" s="191" t="s">
        <v>70</v>
      </c>
      <c r="E144" s="203" t="s">
        <v>303</v>
      </c>
      <c r="F144" s="203" t="s">
        <v>304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P145</f>
        <v>0</v>
      </c>
      <c r="Q144" s="197"/>
      <c r="R144" s="198">
        <f>R145</f>
        <v>0</v>
      </c>
      <c r="S144" s="197"/>
      <c r="T144" s="199">
        <f>T145</f>
        <v>0</v>
      </c>
      <c r="AR144" s="200" t="s">
        <v>79</v>
      </c>
      <c r="AT144" s="201" t="s">
        <v>70</v>
      </c>
      <c r="AU144" s="201" t="s">
        <v>79</v>
      </c>
      <c r="AY144" s="200" t="s">
        <v>126</v>
      </c>
      <c r="BK144" s="202">
        <f>BK145</f>
        <v>0</v>
      </c>
    </row>
    <row r="145" spans="2:65" s="1" customFormat="1" ht="16.5" customHeight="1">
      <c r="B145" s="37"/>
      <c r="C145" s="205" t="s">
        <v>294</v>
      </c>
      <c r="D145" s="205" t="s">
        <v>128</v>
      </c>
      <c r="E145" s="206" t="s">
        <v>305</v>
      </c>
      <c r="F145" s="207" t="s">
        <v>306</v>
      </c>
      <c r="G145" s="208" t="s">
        <v>214</v>
      </c>
      <c r="H145" s="209">
        <v>12.785</v>
      </c>
      <c r="I145" s="210"/>
      <c r="J145" s="211">
        <f>ROUND(I145*H145,2)</f>
        <v>0</v>
      </c>
      <c r="K145" s="207" t="s">
        <v>132</v>
      </c>
      <c r="L145" s="42"/>
      <c r="M145" s="212" t="s">
        <v>1</v>
      </c>
      <c r="N145" s="213" t="s">
        <v>42</v>
      </c>
      <c r="O145" s="7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AR145" s="16" t="s">
        <v>133</v>
      </c>
      <c r="AT145" s="16" t="s">
        <v>128</v>
      </c>
      <c r="AU145" s="16" t="s">
        <v>81</v>
      </c>
      <c r="AY145" s="16" t="s">
        <v>126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79</v>
      </c>
      <c r="BK145" s="216">
        <f>ROUND(I145*H145,2)</f>
        <v>0</v>
      </c>
      <c r="BL145" s="16" t="s">
        <v>133</v>
      </c>
      <c r="BM145" s="16" t="s">
        <v>307</v>
      </c>
    </row>
    <row r="146" spans="2:63" s="10" customFormat="1" ht="25.9" customHeight="1">
      <c r="B146" s="189"/>
      <c r="C146" s="190"/>
      <c r="D146" s="191" t="s">
        <v>70</v>
      </c>
      <c r="E146" s="192" t="s">
        <v>308</v>
      </c>
      <c r="F146" s="192" t="s">
        <v>309</v>
      </c>
      <c r="G146" s="190"/>
      <c r="H146" s="190"/>
      <c r="I146" s="193"/>
      <c r="J146" s="194">
        <f>BK146</f>
        <v>0</v>
      </c>
      <c r="K146" s="190"/>
      <c r="L146" s="195"/>
      <c r="M146" s="196"/>
      <c r="N146" s="197"/>
      <c r="O146" s="197"/>
      <c r="P146" s="198">
        <f>P147+P150+P152+P154+P156</f>
        <v>0</v>
      </c>
      <c r="Q146" s="197"/>
      <c r="R146" s="198">
        <f>R147+R150+R152+R154+R156</f>
        <v>0.058190000000000006</v>
      </c>
      <c r="S146" s="197"/>
      <c r="T146" s="199">
        <f>T147+T150+T152+T154+T156</f>
        <v>0</v>
      </c>
      <c r="AR146" s="200" t="s">
        <v>81</v>
      </c>
      <c r="AT146" s="201" t="s">
        <v>70</v>
      </c>
      <c r="AU146" s="201" t="s">
        <v>71</v>
      </c>
      <c r="AY146" s="200" t="s">
        <v>126</v>
      </c>
      <c r="BK146" s="202">
        <f>BK147+BK150+BK152+BK154+BK156</f>
        <v>0</v>
      </c>
    </row>
    <row r="147" spans="2:63" s="10" customFormat="1" ht="22.8" customHeight="1">
      <c r="B147" s="189"/>
      <c r="C147" s="190"/>
      <c r="D147" s="191" t="s">
        <v>70</v>
      </c>
      <c r="E147" s="203" t="s">
        <v>310</v>
      </c>
      <c r="F147" s="203" t="s">
        <v>311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SUM(P148:P149)</f>
        <v>0</v>
      </c>
      <c r="Q147" s="197"/>
      <c r="R147" s="198">
        <f>SUM(R148:R149)</f>
        <v>0</v>
      </c>
      <c r="S147" s="197"/>
      <c r="T147" s="199">
        <f>SUM(T148:T149)</f>
        <v>0</v>
      </c>
      <c r="AR147" s="200" t="s">
        <v>81</v>
      </c>
      <c r="AT147" s="201" t="s">
        <v>70</v>
      </c>
      <c r="AU147" s="201" t="s">
        <v>79</v>
      </c>
      <c r="AY147" s="200" t="s">
        <v>126</v>
      </c>
      <c r="BK147" s="202">
        <f>SUM(BK148:BK149)</f>
        <v>0</v>
      </c>
    </row>
    <row r="148" spans="2:65" s="1" customFormat="1" ht="16.5" customHeight="1">
      <c r="B148" s="37"/>
      <c r="C148" s="205" t="s">
        <v>298</v>
      </c>
      <c r="D148" s="205" t="s">
        <v>128</v>
      </c>
      <c r="E148" s="206" t="s">
        <v>539</v>
      </c>
      <c r="F148" s="207" t="s">
        <v>540</v>
      </c>
      <c r="G148" s="208" t="s">
        <v>167</v>
      </c>
      <c r="H148" s="209">
        <v>12</v>
      </c>
      <c r="I148" s="210"/>
      <c r="J148" s="211">
        <f>ROUND(I148*H148,2)</f>
        <v>0</v>
      </c>
      <c r="K148" s="207" t="s">
        <v>1</v>
      </c>
      <c r="L148" s="42"/>
      <c r="M148" s="212" t="s">
        <v>1</v>
      </c>
      <c r="N148" s="213" t="s">
        <v>42</v>
      </c>
      <c r="O148" s="7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AR148" s="16" t="s">
        <v>211</v>
      </c>
      <c r="AT148" s="16" t="s">
        <v>128</v>
      </c>
      <c r="AU148" s="16" t="s">
        <v>81</v>
      </c>
      <c r="AY148" s="16" t="s">
        <v>126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79</v>
      </c>
      <c r="BK148" s="216">
        <f>ROUND(I148*H148,2)</f>
        <v>0</v>
      </c>
      <c r="BL148" s="16" t="s">
        <v>211</v>
      </c>
      <c r="BM148" s="16" t="s">
        <v>541</v>
      </c>
    </row>
    <row r="149" spans="2:51" s="11" customFormat="1" ht="12">
      <c r="B149" s="217"/>
      <c r="C149" s="218"/>
      <c r="D149" s="219" t="s">
        <v>135</v>
      </c>
      <c r="E149" s="220" t="s">
        <v>1</v>
      </c>
      <c r="F149" s="221" t="s">
        <v>542</v>
      </c>
      <c r="G149" s="218"/>
      <c r="H149" s="222">
        <v>12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135</v>
      </c>
      <c r="AU149" s="228" t="s">
        <v>81</v>
      </c>
      <c r="AV149" s="11" t="s">
        <v>81</v>
      </c>
      <c r="AW149" s="11" t="s">
        <v>33</v>
      </c>
      <c r="AX149" s="11" t="s">
        <v>79</v>
      </c>
      <c r="AY149" s="228" t="s">
        <v>126</v>
      </c>
    </row>
    <row r="150" spans="2:63" s="10" customFormat="1" ht="22.8" customHeight="1">
      <c r="B150" s="189"/>
      <c r="C150" s="190"/>
      <c r="D150" s="191" t="s">
        <v>70</v>
      </c>
      <c r="E150" s="203" t="s">
        <v>543</v>
      </c>
      <c r="F150" s="203" t="s">
        <v>544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P151</f>
        <v>0</v>
      </c>
      <c r="Q150" s="197"/>
      <c r="R150" s="198">
        <f>R151</f>
        <v>0.0015</v>
      </c>
      <c r="S150" s="197"/>
      <c r="T150" s="199">
        <f>T151</f>
        <v>0</v>
      </c>
      <c r="AR150" s="200" t="s">
        <v>81</v>
      </c>
      <c r="AT150" s="201" t="s">
        <v>70</v>
      </c>
      <c r="AU150" s="201" t="s">
        <v>79</v>
      </c>
      <c r="AY150" s="200" t="s">
        <v>126</v>
      </c>
      <c r="BK150" s="202">
        <f>BK151</f>
        <v>0</v>
      </c>
    </row>
    <row r="151" spans="2:65" s="1" customFormat="1" ht="16.5" customHeight="1">
      <c r="B151" s="37"/>
      <c r="C151" s="205" t="s">
        <v>85</v>
      </c>
      <c r="D151" s="205" t="s">
        <v>128</v>
      </c>
      <c r="E151" s="206" t="s">
        <v>545</v>
      </c>
      <c r="F151" s="207" t="s">
        <v>546</v>
      </c>
      <c r="G151" s="208" t="s">
        <v>206</v>
      </c>
      <c r="H151" s="209">
        <v>1</v>
      </c>
      <c r="I151" s="210"/>
      <c r="J151" s="211">
        <f>ROUND(I151*H151,2)</f>
        <v>0</v>
      </c>
      <c r="K151" s="207" t="s">
        <v>175</v>
      </c>
      <c r="L151" s="42"/>
      <c r="M151" s="212" t="s">
        <v>1</v>
      </c>
      <c r="N151" s="213" t="s">
        <v>42</v>
      </c>
      <c r="O151" s="78"/>
      <c r="P151" s="214">
        <f>O151*H151</f>
        <v>0</v>
      </c>
      <c r="Q151" s="214">
        <v>0.0015</v>
      </c>
      <c r="R151" s="214">
        <f>Q151*H151</f>
        <v>0.0015</v>
      </c>
      <c r="S151" s="214">
        <v>0</v>
      </c>
      <c r="T151" s="215">
        <f>S151*H151</f>
        <v>0</v>
      </c>
      <c r="AR151" s="16" t="s">
        <v>211</v>
      </c>
      <c r="AT151" s="16" t="s">
        <v>128</v>
      </c>
      <c r="AU151" s="16" t="s">
        <v>81</v>
      </c>
      <c r="AY151" s="16" t="s">
        <v>126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79</v>
      </c>
      <c r="BK151" s="216">
        <f>ROUND(I151*H151,2)</f>
        <v>0</v>
      </c>
      <c r="BL151" s="16" t="s">
        <v>211</v>
      </c>
      <c r="BM151" s="16" t="s">
        <v>547</v>
      </c>
    </row>
    <row r="152" spans="2:63" s="10" customFormat="1" ht="22.8" customHeight="1">
      <c r="B152" s="189"/>
      <c r="C152" s="190"/>
      <c r="D152" s="191" t="s">
        <v>70</v>
      </c>
      <c r="E152" s="203" t="s">
        <v>548</v>
      </c>
      <c r="F152" s="203" t="s">
        <v>549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P153</f>
        <v>0</v>
      </c>
      <c r="Q152" s="197"/>
      <c r="R152" s="198">
        <f>R153</f>
        <v>0.001</v>
      </c>
      <c r="S152" s="197"/>
      <c r="T152" s="199">
        <f>T153</f>
        <v>0</v>
      </c>
      <c r="AR152" s="200" t="s">
        <v>81</v>
      </c>
      <c r="AT152" s="201" t="s">
        <v>70</v>
      </c>
      <c r="AU152" s="201" t="s">
        <v>79</v>
      </c>
      <c r="AY152" s="200" t="s">
        <v>126</v>
      </c>
      <c r="BK152" s="202">
        <f>BK153</f>
        <v>0</v>
      </c>
    </row>
    <row r="153" spans="2:65" s="1" customFormat="1" ht="16.5" customHeight="1">
      <c r="B153" s="37"/>
      <c r="C153" s="205" t="s">
        <v>312</v>
      </c>
      <c r="D153" s="205" t="s">
        <v>128</v>
      </c>
      <c r="E153" s="206" t="s">
        <v>550</v>
      </c>
      <c r="F153" s="207" t="s">
        <v>551</v>
      </c>
      <c r="G153" s="208" t="s">
        <v>206</v>
      </c>
      <c r="H153" s="209">
        <v>20</v>
      </c>
      <c r="I153" s="210"/>
      <c r="J153" s="211">
        <f>ROUND(I153*H153,2)</f>
        <v>0</v>
      </c>
      <c r="K153" s="207" t="s">
        <v>1</v>
      </c>
      <c r="L153" s="42"/>
      <c r="M153" s="212" t="s">
        <v>1</v>
      </c>
      <c r="N153" s="213" t="s">
        <v>42</v>
      </c>
      <c r="O153" s="78"/>
      <c r="P153" s="214">
        <f>O153*H153</f>
        <v>0</v>
      </c>
      <c r="Q153" s="214">
        <v>5E-05</v>
      </c>
      <c r="R153" s="214">
        <f>Q153*H153</f>
        <v>0.001</v>
      </c>
      <c r="S153" s="214">
        <v>0</v>
      </c>
      <c r="T153" s="215">
        <f>S153*H153</f>
        <v>0</v>
      </c>
      <c r="AR153" s="16" t="s">
        <v>211</v>
      </c>
      <c r="AT153" s="16" t="s">
        <v>128</v>
      </c>
      <c r="AU153" s="16" t="s">
        <v>81</v>
      </c>
      <c r="AY153" s="16" t="s">
        <v>126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79</v>
      </c>
      <c r="BK153" s="216">
        <f>ROUND(I153*H153,2)</f>
        <v>0</v>
      </c>
      <c r="BL153" s="16" t="s">
        <v>211</v>
      </c>
      <c r="BM153" s="16" t="s">
        <v>552</v>
      </c>
    </row>
    <row r="154" spans="2:63" s="10" customFormat="1" ht="22.8" customHeight="1">
      <c r="B154" s="189"/>
      <c r="C154" s="190"/>
      <c r="D154" s="191" t="s">
        <v>70</v>
      </c>
      <c r="E154" s="203" t="s">
        <v>553</v>
      </c>
      <c r="F154" s="203" t="s">
        <v>554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P155</f>
        <v>0</v>
      </c>
      <c r="Q154" s="197"/>
      <c r="R154" s="198">
        <f>R155</f>
        <v>0.0412</v>
      </c>
      <c r="S154" s="197"/>
      <c r="T154" s="199">
        <f>T155</f>
        <v>0</v>
      </c>
      <c r="AR154" s="200" t="s">
        <v>81</v>
      </c>
      <c r="AT154" s="201" t="s">
        <v>70</v>
      </c>
      <c r="AU154" s="201" t="s">
        <v>79</v>
      </c>
      <c r="AY154" s="200" t="s">
        <v>126</v>
      </c>
      <c r="BK154" s="202">
        <f>BK155</f>
        <v>0</v>
      </c>
    </row>
    <row r="155" spans="2:65" s="1" customFormat="1" ht="16.5" customHeight="1">
      <c r="B155" s="37"/>
      <c r="C155" s="205" t="s">
        <v>316</v>
      </c>
      <c r="D155" s="205" t="s">
        <v>128</v>
      </c>
      <c r="E155" s="206" t="s">
        <v>555</v>
      </c>
      <c r="F155" s="207" t="s">
        <v>556</v>
      </c>
      <c r="G155" s="208" t="s">
        <v>206</v>
      </c>
      <c r="H155" s="209">
        <v>1</v>
      </c>
      <c r="I155" s="210"/>
      <c r="J155" s="211">
        <f>ROUND(I155*H155,2)</f>
        <v>0</v>
      </c>
      <c r="K155" s="207" t="s">
        <v>1</v>
      </c>
      <c r="L155" s="42"/>
      <c r="M155" s="212" t="s">
        <v>1</v>
      </c>
      <c r="N155" s="213" t="s">
        <v>42</v>
      </c>
      <c r="O155" s="78"/>
      <c r="P155" s="214">
        <f>O155*H155</f>
        <v>0</v>
      </c>
      <c r="Q155" s="214">
        <v>0.0412</v>
      </c>
      <c r="R155" s="214">
        <f>Q155*H155</f>
        <v>0.0412</v>
      </c>
      <c r="S155" s="214">
        <v>0</v>
      </c>
      <c r="T155" s="215">
        <f>S155*H155</f>
        <v>0</v>
      </c>
      <c r="AR155" s="16" t="s">
        <v>211</v>
      </c>
      <c r="AT155" s="16" t="s">
        <v>128</v>
      </c>
      <c r="AU155" s="16" t="s">
        <v>81</v>
      </c>
      <c r="AY155" s="16" t="s">
        <v>126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79</v>
      </c>
      <c r="BK155" s="216">
        <f>ROUND(I155*H155,2)</f>
        <v>0</v>
      </c>
      <c r="BL155" s="16" t="s">
        <v>211</v>
      </c>
      <c r="BM155" s="16" t="s">
        <v>557</v>
      </c>
    </row>
    <row r="156" spans="2:63" s="10" customFormat="1" ht="22.8" customHeight="1">
      <c r="B156" s="189"/>
      <c r="C156" s="190"/>
      <c r="D156" s="191" t="s">
        <v>70</v>
      </c>
      <c r="E156" s="203" t="s">
        <v>558</v>
      </c>
      <c r="F156" s="203" t="s">
        <v>559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SUM(P157:P158)</f>
        <v>0</v>
      </c>
      <c r="Q156" s="197"/>
      <c r="R156" s="198">
        <f>SUM(R157:R158)</f>
        <v>0.014490000000000001</v>
      </c>
      <c r="S156" s="197"/>
      <c r="T156" s="199">
        <f>SUM(T157:T158)</f>
        <v>0</v>
      </c>
      <c r="AR156" s="200" t="s">
        <v>81</v>
      </c>
      <c r="AT156" s="201" t="s">
        <v>70</v>
      </c>
      <c r="AU156" s="201" t="s">
        <v>79</v>
      </c>
      <c r="AY156" s="200" t="s">
        <v>126</v>
      </c>
      <c r="BK156" s="202">
        <f>SUM(BK157:BK158)</f>
        <v>0</v>
      </c>
    </row>
    <row r="157" spans="2:65" s="1" customFormat="1" ht="16.5" customHeight="1">
      <c r="B157" s="37"/>
      <c r="C157" s="205" t="s">
        <v>320</v>
      </c>
      <c r="D157" s="205" t="s">
        <v>128</v>
      </c>
      <c r="E157" s="206" t="s">
        <v>560</v>
      </c>
      <c r="F157" s="207" t="s">
        <v>561</v>
      </c>
      <c r="G157" s="208" t="s">
        <v>167</v>
      </c>
      <c r="H157" s="209">
        <v>15.75</v>
      </c>
      <c r="I157" s="210"/>
      <c r="J157" s="211">
        <f>ROUND(I157*H157,2)</f>
        <v>0</v>
      </c>
      <c r="K157" s="207" t="s">
        <v>1</v>
      </c>
      <c r="L157" s="42"/>
      <c r="M157" s="212" t="s">
        <v>1</v>
      </c>
      <c r="N157" s="213" t="s">
        <v>42</v>
      </c>
      <c r="O157" s="78"/>
      <c r="P157" s="214">
        <f>O157*H157</f>
        <v>0</v>
      </c>
      <c r="Q157" s="214">
        <v>0.00092</v>
      </c>
      <c r="R157" s="214">
        <f>Q157*H157</f>
        <v>0.014490000000000001</v>
      </c>
      <c r="S157" s="214">
        <v>0</v>
      </c>
      <c r="T157" s="215">
        <f>S157*H157</f>
        <v>0</v>
      </c>
      <c r="AR157" s="16" t="s">
        <v>211</v>
      </c>
      <c r="AT157" s="16" t="s">
        <v>128</v>
      </c>
      <c r="AU157" s="16" t="s">
        <v>81</v>
      </c>
      <c r="AY157" s="16" t="s">
        <v>126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79</v>
      </c>
      <c r="BK157" s="216">
        <f>ROUND(I157*H157,2)</f>
        <v>0</v>
      </c>
      <c r="BL157" s="16" t="s">
        <v>211</v>
      </c>
      <c r="BM157" s="16" t="s">
        <v>562</v>
      </c>
    </row>
    <row r="158" spans="2:51" s="11" customFormat="1" ht="12">
      <c r="B158" s="217"/>
      <c r="C158" s="218"/>
      <c r="D158" s="219" t="s">
        <v>135</v>
      </c>
      <c r="E158" s="220" t="s">
        <v>1</v>
      </c>
      <c r="F158" s="221" t="s">
        <v>563</v>
      </c>
      <c r="G158" s="218"/>
      <c r="H158" s="222">
        <v>15.75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135</v>
      </c>
      <c r="AU158" s="228" t="s">
        <v>81</v>
      </c>
      <c r="AV158" s="11" t="s">
        <v>81</v>
      </c>
      <c r="AW158" s="11" t="s">
        <v>33</v>
      </c>
      <c r="AX158" s="11" t="s">
        <v>79</v>
      </c>
      <c r="AY158" s="228" t="s">
        <v>126</v>
      </c>
    </row>
    <row r="159" spans="2:63" s="10" customFormat="1" ht="25.9" customHeight="1">
      <c r="B159" s="189"/>
      <c r="C159" s="190"/>
      <c r="D159" s="191" t="s">
        <v>70</v>
      </c>
      <c r="E159" s="192" t="s">
        <v>413</v>
      </c>
      <c r="F159" s="192" t="s">
        <v>414</v>
      </c>
      <c r="G159" s="190"/>
      <c r="H159" s="190"/>
      <c r="I159" s="193"/>
      <c r="J159" s="194">
        <f>BK159</f>
        <v>0</v>
      </c>
      <c r="K159" s="190"/>
      <c r="L159" s="195"/>
      <c r="M159" s="196"/>
      <c r="N159" s="197"/>
      <c r="O159" s="197"/>
      <c r="P159" s="198">
        <f>P160+P163+P165</f>
        <v>0</v>
      </c>
      <c r="Q159" s="197"/>
      <c r="R159" s="198">
        <f>R160+R163+R165</f>
        <v>0</v>
      </c>
      <c r="S159" s="197"/>
      <c r="T159" s="199">
        <f>T160+T163+T165</f>
        <v>0</v>
      </c>
      <c r="AR159" s="200" t="s">
        <v>151</v>
      </c>
      <c r="AT159" s="201" t="s">
        <v>70</v>
      </c>
      <c r="AU159" s="201" t="s">
        <v>71</v>
      </c>
      <c r="AY159" s="200" t="s">
        <v>126</v>
      </c>
      <c r="BK159" s="202">
        <f>BK160+BK163+BK165</f>
        <v>0</v>
      </c>
    </row>
    <row r="160" spans="2:63" s="10" customFormat="1" ht="22.8" customHeight="1">
      <c r="B160" s="189"/>
      <c r="C160" s="190"/>
      <c r="D160" s="191" t="s">
        <v>70</v>
      </c>
      <c r="E160" s="203" t="s">
        <v>415</v>
      </c>
      <c r="F160" s="203" t="s">
        <v>416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SUM(P161:P162)</f>
        <v>0</v>
      </c>
      <c r="Q160" s="197"/>
      <c r="R160" s="198">
        <f>SUM(R161:R162)</f>
        <v>0</v>
      </c>
      <c r="S160" s="197"/>
      <c r="T160" s="199">
        <f>SUM(T161:T162)</f>
        <v>0</v>
      </c>
      <c r="AR160" s="200" t="s">
        <v>151</v>
      </c>
      <c r="AT160" s="201" t="s">
        <v>70</v>
      </c>
      <c r="AU160" s="201" t="s">
        <v>79</v>
      </c>
      <c r="AY160" s="200" t="s">
        <v>126</v>
      </c>
      <c r="BK160" s="202">
        <f>SUM(BK161:BK162)</f>
        <v>0</v>
      </c>
    </row>
    <row r="161" spans="2:65" s="1" customFormat="1" ht="16.5" customHeight="1">
      <c r="B161" s="37"/>
      <c r="C161" s="205" t="s">
        <v>326</v>
      </c>
      <c r="D161" s="205" t="s">
        <v>128</v>
      </c>
      <c r="E161" s="206" t="s">
        <v>418</v>
      </c>
      <c r="F161" s="207" t="s">
        <v>416</v>
      </c>
      <c r="G161" s="208" t="s">
        <v>333</v>
      </c>
      <c r="H161" s="271"/>
      <c r="I161" s="210"/>
      <c r="J161" s="211">
        <f>ROUND(I161*H161,2)</f>
        <v>0</v>
      </c>
      <c r="K161" s="207" t="s">
        <v>175</v>
      </c>
      <c r="L161" s="42"/>
      <c r="M161" s="212" t="s">
        <v>1</v>
      </c>
      <c r="N161" s="213" t="s">
        <v>42</v>
      </c>
      <c r="O161" s="78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AR161" s="16" t="s">
        <v>419</v>
      </c>
      <c r="AT161" s="16" t="s">
        <v>128</v>
      </c>
      <c r="AU161" s="16" t="s">
        <v>81</v>
      </c>
      <c r="AY161" s="16" t="s">
        <v>126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79</v>
      </c>
      <c r="BK161" s="216">
        <f>ROUND(I161*H161,2)</f>
        <v>0</v>
      </c>
      <c r="BL161" s="16" t="s">
        <v>419</v>
      </c>
      <c r="BM161" s="16" t="s">
        <v>420</v>
      </c>
    </row>
    <row r="162" spans="2:65" s="1" customFormat="1" ht="16.5" customHeight="1">
      <c r="B162" s="37"/>
      <c r="C162" s="205" t="s">
        <v>330</v>
      </c>
      <c r="D162" s="205" t="s">
        <v>128</v>
      </c>
      <c r="E162" s="206" t="s">
        <v>564</v>
      </c>
      <c r="F162" s="207" t="s">
        <v>565</v>
      </c>
      <c r="G162" s="208" t="s">
        <v>206</v>
      </c>
      <c r="H162" s="209">
        <v>1</v>
      </c>
      <c r="I162" s="210"/>
      <c r="J162" s="211">
        <f>ROUND(I162*H162,2)</f>
        <v>0</v>
      </c>
      <c r="K162" s="207" t="s">
        <v>175</v>
      </c>
      <c r="L162" s="42"/>
      <c r="M162" s="212" t="s">
        <v>1</v>
      </c>
      <c r="N162" s="213" t="s">
        <v>42</v>
      </c>
      <c r="O162" s="78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AR162" s="16" t="s">
        <v>419</v>
      </c>
      <c r="AT162" s="16" t="s">
        <v>128</v>
      </c>
      <c r="AU162" s="16" t="s">
        <v>81</v>
      </c>
      <c r="AY162" s="16" t="s">
        <v>126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79</v>
      </c>
      <c r="BK162" s="216">
        <f>ROUND(I162*H162,2)</f>
        <v>0</v>
      </c>
      <c r="BL162" s="16" t="s">
        <v>419</v>
      </c>
      <c r="BM162" s="16" t="s">
        <v>566</v>
      </c>
    </row>
    <row r="163" spans="2:63" s="10" customFormat="1" ht="22.8" customHeight="1">
      <c r="B163" s="189"/>
      <c r="C163" s="190"/>
      <c r="D163" s="191" t="s">
        <v>70</v>
      </c>
      <c r="E163" s="203" t="s">
        <v>567</v>
      </c>
      <c r="F163" s="203" t="s">
        <v>568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P164</f>
        <v>0</v>
      </c>
      <c r="Q163" s="197"/>
      <c r="R163" s="198">
        <f>R164</f>
        <v>0</v>
      </c>
      <c r="S163" s="197"/>
      <c r="T163" s="199">
        <f>T164</f>
        <v>0</v>
      </c>
      <c r="AR163" s="200" t="s">
        <v>151</v>
      </c>
      <c r="AT163" s="201" t="s">
        <v>70</v>
      </c>
      <c r="AU163" s="201" t="s">
        <v>79</v>
      </c>
      <c r="AY163" s="200" t="s">
        <v>126</v>
      </c>
      <c r="BK163" s="202">
        <f>BK164</f>
        <v>0</v>
      </c>
    </row>
    <row r="164" spans="2:65" s="1" customFormat="1" ht="16.5" customHeight="1">
      <c r="B164" s="37"/>
      <c r="C164" s="205" t="s">
        <v>337</v>
      </c>
      <c r="D164" s="205" t="s">
        <v>128</v>
      </c>
      <c r="E164" s="206" t="s">
        <v>569</v>
      </c>
      <c r="F164" s="207" t="s">
        <v>570</v>
      </c>
      <c r="G164" s="208" t="s">
        <v>206</v>
      </c>
      <c r="H164" s="209">
        <v>1</v>
      </c>
      <c r="I164" s="210"/>
      <c r="J164" s="211">
        <f>ROUND(I164*H164,2)</f>
        <v>0</v>
      </c>
      <c r="K164" s="207" t="s">
        <v>175</v>
      </c>
      <c r="L164" s="42"/>
      <c r="M164" s="212" t="s">
        <v>1</v>
      </c>
      <c r="N164" s="213" t="s">
        <v>42</v>
      </c>
      <c r="O164" s="78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AR164" s="16" t="s">
        <v>419</v>
      </c>
      <c r="AT164" s="16" t="s">
        <v>128</v>
      </c>
      <c r="AU164" s="16" t="s">
        <v>81</v>
      </c>
      <c r="AY164" s="16" t="s">
        <v>126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79</v>
      </c>
      <c r="BK164" s="216">
        <f>ROUND(I164*H164,2)</f>
        <v>0</v>
      </c>
      <c r="BL164" s="16" t="s">
        <v>419</v>
      </c>
      <c r="BM164" s="16" t="s">
        <v>571</v>
      </c>
    </row>
    <row r="165" spans="2:63" s="10" customFormat="1" ht="22.8" customHeight="1">
      <c r="B165" s="189"/>
      <c r="C165" s="190"/>
      <c r="D165" s="191" t="s">
        <v>70</v>
      </c>
      <c r="E165" s="203" t="s">
        <v>572</v>
      </c>
      <c r="F165" s="203" t="s">
        <v>573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P166</f>
        <v>0</v>
      </c>
      <c r="Q165" s="197"/>
      <c r="R165" s="198">
        <f>R166</f>
        <v>0</v>
      </c>
      <c r="S165" s="197"/>
      <c r="T165" s="199">
        <f>T166</f>
        <v>0</v>
      </c>
      <c r="AR165" s="200" t="s">
        <v>151</v>
      </c>
      <c r="AT165" s="201" t="s">
        <v>70</v>
      </c>
      <c r="AU165" s="201" t="s">
        <v>79</v>
      </c>
      <c r="AY165" s="200" t="s">
        <v>126</v>
      </c>
      <c r="BK165" s="202">
        <f>BK166</f>
        <v>0</v>
      </c>
    </row>
    <row r="166" spans="2:65" s="1" customFormat="1" ht="16.5" customHeight="1">
      <c r="B166" s="37"/>
      <c r="C166" s="205" t="s">
        <v>341</v>
      </c>
      <c r="D166" s="205" t="s">
        <v>128</v>
      </c>
      <c r="E166" s="206" t="s">
        <v>574</v>
      </c>
      <c r="F166" s="207" t="s">
        <v>575</v>
      </c>
      <c r="G166" s="208" t="s">
        <v>206</v>
      </c>
      <c r="H166" s="209">
        <v>1</v>
      </c>
      <c r="I166" s="210"/>
      <c r="J166" s="211">
        <f>ROUND(I166*H166,2)</f>
        <v>0</v>
      </c>
      <c r="K166" s="207" t="s">
        <v>175</v>
      </c>
      <c r="L166" s="42"/>
      <c r="M166" s="272" t="s">
        <v>1</v>
      </c>
      <c r="N166" s="273" t="s">
        <v>42</v>
      </c>
      <c r="O166" s="274"/>
      <c r="P166" s="275">
        <f>O166*H166</f>
        <v>0</v>
      </c>
      <c r="Q166" s="275">
        <v>0</v>
      </c>
      <c r="R166" s="275">
        <f>Q166*H166</f>
        <v>0</v>
      </c>
      <c r="S166" s="275">
        <v>0</v>
      </c>
      <c r="T166" s="276">
        <f>S166*H166</f>
        <v>0</v>
      </c>
      <c r="AR166" s="16" t="s">
        <v>419</v>
      </c>
      <c r="AT166" s="16" t="s">
        <v>128</v>
      </c>
      <c r="AU166" s="16" t="s">
        <v>81</v>
      </c>
      <c r="AY166" s="16" t="s">
        <v>126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79</v>
      </c>
      <c r="BK166" s="216">
        <f>ROUND(I166*H166,2)</f>
        <v>0</v>
      </c>
      <c r="BL166" s="16" t="s">
        <v>419</v>
      </c>
      <c r="BM166" s="16" t="s">
        <v>576</v>
      </c>
    </row>
    <row r="167" spans="2:12" s="1" customFormat="1" ht="6.95" customHeight="1">
      <c r="B167" s="56"/>
      <c r="C167" s="57"/>
      <c r="D167" s="57"/>
      <c r="E167" s="57"/>
      <c r="F167" s="57"/>
      <c r="G167" s="57"/>
      <c r="H167" s="57"/>
      <c r="I167" s="154"/>
      <c r="J167" s="57"/>
      <c r="K167" s="57"/>
      <c r="L167" s="42"/>
    </row>
  </sheetData>
  <sheetProtection password="CC35" sheet="1" objects="1" scenarios="1" formatColumns="0" formatRows="0" autoFilter="0"/>
  <autoFilter ref="C98:K166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ROZPOCTY-PC\Rozpocty</dc:creator>
  <cp:keywords/>
  <dc:description/>
  <cp:lastModifiedBy>ROZPOCTY-PC\Rozpocty</cp:lastModifiedBy>
  <dcterms:created xsi:type="dcterms:W3CDTF">2019-02-14T06:40:13Z</dcterms:created>
  <dcterms:modified xsi:type="dcterms:W3CDTF">2019-02-14T06:40:16Z</dcterms:modified>
  <cp:category/>
  <cp:version/>
  <cp:contentType/>
  <cp:contentStatus/>
</cp:coreProperties>
</file>