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Přepojení dešťové kanalizace ÚP Odry\ZD\"/>
    </mc:Choice>
  </mc:AlternateContent>
  <bookViews>
    <workbookView xWindow="0" yWindow="0" windowWidth="17256" windowHeight="5772"/>
  </bookViews>
  <sheets>
    <sheet name="Rekapitulace stavby" sheetId="1" r:id="rId1"/>
    <sheet name="01 - Přepojení dešťové ka..." sheetId="2" r:id="rId2"/>
    <sheet name="02 - VRN" sheetId="3" r:id="rId3"/>
    <sheet name="Seznam figur" sheetId="4" r:id="rId4"/>
  </sheets>
  <definedNames>
    <definedName name="_xlnm._FilterDatabase" localSheetId="1" hidden="1">'01 - Přepojení dešťové ka...'!$C$130:$K$501</definedName>
    <definedName name="_xlnm._FilterDatabase" localSheetId="2" hidden="1">'02 - VRN'!$C$119:$K$139</definedName>
    <definedName name="_xlnm.Print_Titles" localSheetId="1">'01 - Přepojení dešťové ka...'!$130:$130</definedName>
    <definedName name="_xlnm.Print_Titles" localSheetId="2">'02 - VRN'!$119:$119</definedName>
    <definedName name="_xlnm.Print_Titles" localSheetId="0">'Rekapitulace stavby'!$92:$92</definedName>
    <definedName name="_xlnm.Print_Titles" localSheetId="3">'Seznam figur'!$9:$9</definedName>
    <definedName name="_xlnm.Print_Area" localSheetId="1">'01 - Přepojení dešťové ka...'!$C$4:$J$76,'01 - Přepojení dešťové ka...'!$C$82:$J$112,'01 - Přepojení dešťové ka...'!$C$118:$J$501</definedName>
    <definedName name="_xlnm.Print_Area" localSheetId="2">'02 - VRN'!$C$4:$J$76,'02 - VRN'!$C$82:$J$101,'02 - VRN'!$C$107:$J$139</definedName>
    <definedName name="_xlnm.Print_Area" localSheetId="0">'Rekapitulace stavby'!$D$4:$AO$76,'Rekapitulace stavby'!$C$82:$AQ$97</definedName>
    <definedName name="_xlnm.Print_Area" localSheetId="3">'Seznam figur'!$C$4:$G$69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37" i="3"/>
  <c r="BH137" i="3"/>
  <c r="BG137" i="3"/>
  <c r="BF137" i="3"/>
  <c r="T137" i="3"/>
  <c r="T136" i="3"/>
  <c r="R137" i="3"/>
  <c r="R136" i="3" s="1"/>
  <c r="P137" i="3"/>
  <c r="P136" i="3" s="1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J116" i="3"/>
  <c r="F116" i="3"/>
  <c r="F114" i="3"/>
  <c r="E112" i="3"/>
  <c r="J91" i="3"/>
  <c r="F91" i="3"/>
  <c r="F89" i="3"/>
  <c r="E87" i="3"/>
  <c r="J24" i="3"/>
  <c r="E24" i="3"/>
  <c r="J92" i="3" s="1"/>
  <c r="J23" i="3"/>
  <c r="J18" i="3"/>
  <c r="E18" i="3"/>
  <c r="F117" i="3" s="1"/>
  <c r="J17" i="3"/>
  <c r="J12" i="3"/>
  <c r="J89" i="3"/>
  <c r="E7" i="3"/>
  <c r="E110" i="3" s="1"/>
  <c r="J37" i="2"/>
  <c r="J36" i="2"/>
  <c r="AY95" i="1" s="1"/>
  <c r="J35" i="2"/>
  <c r="AX95" i="1" s="1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T466" i="2" s="1"/>
  <c r="R467" i="2"/>
  <c r="R466" i="2"/>
  <c r="P467" i="2"/>
  <c r="P466" i="2" s="1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5" i="2"/>
  <c r="BH455" i="2"/>
  <c r="BG455" i="2"/>
  <c r="BF455" i="2"/>
  <c r="T455" i="2"/>
  <c r="T454" i="2" s="1"/>
  <c r="R455" i="2"/>
  <c r="R454" i="2" s="1"/>
  <c r="P455" i="2"/>
  <c r="P454" i="2"/>
  <c r="BI452" i="2"/>
  <c r="BH452" i="2"/>
  <c r="BG452" i="2"/>
  <c r="BF452" i="2"/>
  <c r="T452" i="2"/>
  <c r="R452" i="2"/>
  <c r="P452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J127" i="2"/>
  <c r="F127" i="2"/>
  <c r="F125" i="2"/>
  <c r="E123" i="2"/>
  <c r="J91" i="2"/>
  <c r="F91" i="2"/>
  <c r="F89" i="2"/>
  <c r="E87" i="2"/>
  <c r="J24" i="2"/>
  <c r="E24" i="2"/>
  <c r="J128" i="2" s="1"/>
  <c r="J23" i="2"/>
  <c r="J18" i="2"/>
  <c r="E18" i="2"/>
  <c r="F128" i="2"/>
  <c r="J17" i="2"/>
  <c r="J12" i="2"/>
  <c r="J89" i="2" s="1"/>
  <c r="E7" i="2"/>
  <c r="E121" i="2" s="1"/>
  <c r="L90" i="1"/>
  <c r="AM90" i="1"/>
  <c r="AM89" i="1"/>
  <c r="L89" i="1"/>
  <c r="AM87" i="1"/>
  <c r="L87" i="1"/>
  <c r="L85" i="1"/>
  <c r="L84" i="1"/>
  <c r="BK497" i="2"/>
  <c r="J475" i="2"/>
  <c r="BK449" i="2"/>
  <c r="BK429" i="2"/>
  <c r="J416" i="2"/>
  <c r="J401" i="2"/>
  <c r="J389" i="2"/>
  <c r="BK381" i="2"/>
  <c r="BK366" i="2"/>
  <c r="J348" i="2"/>
  <c r="BK339" i="2"/>
  <c r="BK281" i="2"/>
  <c r="BK260" i="2"/>
  <c r="BK251" i="2"/>
  <c r="J232" i="2"/>
  <c r="BK213" i="2"/>
  <c r="BK187" i="2"/>
  <c r="BK166" i="2"/>
  <c r="J140" i="2"/>
  <c r="J479" i="2"/>
  <c r="J467" i="2"/>
  <c r="J421" i="2"/>
  <c r="BK395" i="2"/>
  <c r="BK384" i="2"/>
  <c r="J364" i="2"/>
  <c r="J353" i="2"/>
  <c r="J336" i="2"/>
  <c r="BK323" i="2"/>
  <c r="BK311" i="2"/>
  <c r="J300" i="2"/>
  <c r="J290" i="2"/>
  <c r="BK277" i="2"/>
  <c r="J266" i="2"/>
  <c r="BK248" i="2"/>
  <c r="J202" i="2"/>
  <c r="J196" i="2"/>
  <c r="J187" i="2"/>
  <c r="J169" i="2"/>
  <c r="BK149" i="2"/>
  <c r="BK140" i="2"/>
  <c r="BK485" i="2"/>
  <c r="BK464" i="2"/>
  <c r="J437" i="2"/>
  <c r="J426" i="2"/>
  <c r="J409" i="2"/>
  <c r="J379" i="2"/>
  <c r="BK369" i="2"/>
  <c r="J346" i="2"/>
  <c r="BK334" i="2"/>
  <c r="J323" i="2"/>
  <c r="J308" i="2"/>
  <c r="BK300" i="2"/>
  <c r="BK269" i="2"/>
  <c r="J258" i="2"/>
  <c r="J248" i="2"/>
  <c r="BK232" i="2"/>
  <c r="BK199" i="2"/>
  <c r="J175" i="2"/>
  <c r="J149" i="2"/>
  <c r="AS94" i="1"/>
  <c r="J447" i="2"/>
  <c r="J434" i="2"/>
  <c r="BK421" i="2"/>
  <c r="J403" i="2"/>
  <c r="BK374" i="2"/>
  <c r="BK364" i="2"/>
  <c r="BK351" i="2"/>
  <c r="J331" i="2"/>
  <c r="BK305" i="2"/>
  <c r="BK293" i="2"/>
  <c r="J274" i="2"/>
  <c r="BK240" i="2"/>
  <c r="J222" i="2"/>
  <c r="BK202" i="2"/>
  <c r="BK184" i="2"/>
  <c r="BK155" i="2"/>
  <c r="J134" i="2"/>
  <c r="J130" i="3"/>
  <c r="J133" i="3"/>
  <c r="J123" i="3"/>
  <c r="BK130" i="3"/>
  <c r="BK123" i="3"/>
  <c r="BK494" i="2"/>
  <c r="BK482" i="2"/>
  <c r="BK455" i="2"/>
  <c r="BK443" i="2"/>
  <c r="BK426" i="2"/>
  <c r="BK409" i="2"/>
  <c r="J395" i="2"/>
  <c r="J384" i="2"/>
  <c r="BK379" i="2"/>
  <c r="J361" i="2"/>
  <c r="BK343" i="2"/>
  <c r="BK320" i="2"/>
  <c r="BK272" i="2"/>
  <c r="BK256" i="2"/>
  <c r="J240" i="2"/>
  <c r="J225" i="2"/>
  <c r="BK209" i="2"/>
  <c r="J181" i="2"/>
  <c r="J155" i="2"/>
  <c r="BK143" i="2"/>
  <c r="J494" i="2"/>
  <c r="BK475" i="2"/>
  <c r="BK459" i="2"/>
  <c r="BK413" i="2"/>
  <c r="BK392" i="2"/>
  <c r="J381" i="2"/>
  <c r="BK358" i="2"/>
  <c r="J339" i="2"/>
  <c r="BK326" i="2"/>
  <c r="BK314" i="2"/>
  <c r="BK308" i="2"/>
  <c r="J293" i="2"/>
  <c r="J284" i="2"/>
  <c r="BK274" i="2"/>
  <c r="BK263" i="2"/>
  <c r="J251" i="2"/>
  <c r="J242" i="2"/>
  <c r="BK222" i="2"/>
  <c r="J199" i="2"/>
  <c r="BK190" i="2"/>
  <c r="J178" i="2"/>
  <c r="J166" i="2"/>
  <c r="J160" i="2"/>
  <c r="J143" i="2"/>
  <c r="J488" i="2"/>
  <c r="J485" i="2"/>
  <c r="J462" i="2"/>
  <c r="BK434" i="2"/>
  <c r="J413" i="2"/>
  <c r="J398" i="2"/>
  <c r="BK389" i="2"/>
  <c r="BK371" i="2"/>
  <c r="BK348" i="2"/>
  <c r="J343" i="2"/>
  <c r="BK331" i="2"/>
  <c r="J320" i="2"/>
  <c r="J311" i="2"/>
  <c r="BK302" i="2"/>
  <c r="J277" i="2"/>
  <c r="J260" i="2"/>
  <c r="J254" i="2"/>
  <c r="J237" i="2"/>
  <c r="J228" i="2"/>
  <c r="J184" i="2"/>
  <c r="BK178" i="2"/>
  <c r="BK157" i="2"/>
  <c r="J137" i="2"/>
  <c r="BK500" i="2"/>
  <c r="BK488" i="2"/>
  <c r="BK467" i="2"/>
  <c r="J459" i="2"/>
  <c r="J452" i="2"/>
  <c r="J443" i="2"/>
  <c r="BK431" i="2"/>
  <c r="J423" i="2"/>
  <c r="BK416" i="2"/>
  <c r="J376" i="2"/>
  <c r="J366" i="2"/>
  <c r="J355" i="2"/>
  <c r="J341" i="2"/>
  <c r="J329" i="2"/>
  <c r="J302" i="2"/>
  <c r="BK287" i="2"/>
  <c r="BK242" i="2"/>
  <c r="J235" i="2"/>
  <c r="J213" i="2"/>
  <c r="BK196" i="2"/>
  <c r="BK175" i="2"/>
  <c r="BK160" i="2"/>
  <c r="BK146" i="2"/>
  <c r="BK133" i="3"/>
  <c r="J500" i="2"/>
  <c r="J464" i="2"/>
  <c r="BK452" i="2"/>
  <c r="J440" i="2"/>
  <c r="BK418" i="2"/>
  <c r="BK406" i="2"/>
  <c r="BK398" i="2"/>
  <c r="J386" i="2"/>
  <c r="BK376" i="2"/>
  <c r="J351" i="2"/>
  <c r="BK341" i="2"/>
  <c r="BK284" i="2"/>
  <c r="BK266" i="2"/>
  <c r="BK258" i="2"/>
  <c r="J245" i="2"/>
  <c r="BK228" i="2"/>
  <c r="J190" i="2"/>
  <c r="BK169" i="2"/>
  <c r="BK152" i="2"/>
  <c r="J497" i="2"/>
  <c r="J482" i="2"/>
  <c r="BK472" i="2"/>
  <c r="BK440" i="2"/>
  <c r="J406" i="2"/>
  <c r="BK386" i="2"/>
  <c r="J371" i="2"/>
  <c r="BK361" i="2"/>
  <c r="BK346" i="2"/>
  <c r="BK329" i="2"/>
  <c r="BK317" i="2"/>
  <c r="J297" i="2"/>
  <c r="J281" i="2"/>
  <c r="J269" i="2"/>
  <c r="BK254" i="2"/>
  <c r="BK245" i="2"/>
  <c r="BK225" i="2"/>
  <c r="J219" i="2"/>
  <c r="J193" i="2"/>
  <c r="J172" i="2"/>
  <c r="BK163" i="2"/>
  <c r="J146" i="2"/>
  <c r="BK491" i="2"/>
  <c r="J472" i="2"/>
  <c r="BK447" i="2"/>
  <c r="J431" i="2"/>
  <c r="BK423" i="2"/>
  <c r="BK403" i="2"/>
  <c r="J392" i="2"/>
  <c r="J374" i="2"/>
  <c r="BK355" i="2"/>
  <c r="BK336" i="2"/>
  <c r="J326" i="2"/>
  <c r="J317" i="2"/>
  <c r="J305" i="2"/>
  <c r="J287" i="2"/>
  <c r="J263" i="2"/>
  <c r="J256" i="2"/>
  <c r="BK235" i="2"/>
  <c r="J209" i="2"/>
  <c r="BK181" i="2"/>
  <c r="J163" i="2"/>
  <c r="J152" i="2"/>
  <c r="BK134" i="2"/>
  <c r="J491" i="2"/>
  <c r="BK479" i="2"/>
  <c r="BK462" i="2"/>
  <c r="J455" i="2"/>
  <c r="J449" i="2"/>
  <c r="BK437" i="2"/>
  <c r="J429" i="2"/>
  <c r="J418" i="2"/>
  <c r="BK401" i="2"/>
  <c r="J369" i="2"/>
  <c r="J358" i="2"/>
  <c r="BK353" i="2"/>
  <c r="J334" i="2"/>
  <c r="J314" i="2"/>
  <c r="BK297" i="2"/>
  <c r="BK290" i="2"/>
  <c r="J272" i="2"/>
  <c r="BK237" i="2"/>
  <c r="BK219" i="2"/>
  <c r="BK193" i="2"/>
  <c r="BK172" i="2"/>
  <c r="J157" i="2"/>
  <c r="BK137" i="2"/>
  <c r="J137" i="3"/>
  <c r="BK126" i="3"/>
  <c r="J126" i="3"/>
  <c r="BK137" i="3"/>
  <c r="R133" i="2" l="1"/>
  <c r="BK231" i="2"/>
  <c r="J231" i="2" s="1"/>
  <c r="J99" i="2" s="1"/>
  <c r="BK247" i="2"/>
  <c r="J247" i="2"/>
  <c r="J100" i="2" s="1"/>
  <c r="BK280" i="2"/>
  <c r="J280" i="2"/>
  <c r="J101" i="2" s="1"/>
  <c r="BK296" i="2"/>
  <c r="J296" i="2" s="1"/>
  <c r="J102" i="2" s="1"/>
  <c r="R412" i="2"/>
  <c r="R446" i="2"/>
  <c r="P133" i="2"/>
  <c r="R231" i="2"/>
  <c r="R247" i="2"/>
  <c r="T280" i="2"/>
  <c r="T296" i="2"/>
  <c r="T412" i="2"/>
  <c r="T446" i="2"/>
  <c r="P458" i="2"/>
  <c r="P457" i="2"/>
  <c r="P471" i="2"/>
  <c r="T471" i="2"/>
  <c r="P478" i="2"/>
  <c r="T478" i="2"/>
  <c r="R122" i="3"/>
  <c r="BK133" i="2"/>
  <c r="J133" i="2" s="1"/>
  <c r="J98" i="2" s="1"/>
  <c r="P231" i="2"/>
  <c r="P247" i="2"/>
  <c r="R280" i="2"/>
  <c r="R296" i="2"/>
  <c r="P412" i="2"/>
  <c r="P446" i="2"/>
  <c r="R458" i="2"/>
  <c r="R457" i="2"/>
  <c r="BK471" i="2"/>
  <c r="J471" i="2" s="1"/>
  <c r="J110" i="2" s="1"/>
  <c r="P122" i="3"/>
  <c r="BK129" i="3"/>
  <c r="J129" i="3"/>
  <c r="J99" i="3" s="1"/>
  <c r="T129" i="3"/>
  <c r="T133" i="2"/>
  <c r="T132" i="2" s="1"/>
  <c r="T231" i="2"/>
  <c r="T247" i="2"/>
  <c r="P280" i="2"/>
  <c r="P296" i="2"/>
  <c r="BK412" i="2"/>
  <c r="J412" i="2"/>
  <c r="J103" i="2"/>
  <c r="BK446" i="2"/>
  <c r="J446" i="2"/>
  <c r="J104" i="2"/>
  <c r="BK458" i="2"/>
  <c r="J458" i="2"/>
  <c r="J107" i="2" s="1"/>
  <c r="T458" i="2"/>
  <c r="T457" i="2"/>
  <c r="R471" i="2"/>
  <c r="BK478" i="2"/>
  <c r="J478" i="2"/>
  <c r="J111" i="2"/>
  <c r="R478" i="2"/>
  <c r="BK122" i="3"/>
  <c r="J122" i="3"/>
  <c r="J98" i="3"/>
  <c r="T122" i="3"/>
  <c r="T121" i="3"/>
  <c r="T120" i="3"/>
  <c r="P129" i="3"/>
  <c r="R129" i="3"/>
  <c r="BK466" i="2"/>
  <c r="J466" i="2"/>
  <c r="J108" i="2"/>
  <c r="BK454" i="2"/>
  <c r="J454" i="2"/>
  <c r="J105" i="2"/>
  <c r="BK136" i="3"/>
  <c r="J136" i="3"/>
  <c r="J100" i="3" s="1"/>
  <c r="E85" i="3"/>
  <c r="F92" i="3"/>
  <c r="J114" i="3"/>
  <c r="BE130" i="3"/>
  <c r="J117" i="3"/>
  <c r="BE126" i="3"/>
  <c r="BE133" i="3"/>
  <c r="BE137" i="3"/>
  <c r="BE123" i="3"/>
  <c r="E85" i="2"/>
  <c r="F92" i="2"/>
  <c r="J125" i="2"/>
  <c r="BE140" i="2"/>
  <c r="BE149" i="2"/>
  <c r="BE163" i="2"/>
  <c r="BE169" i="2"/>
  <c r="BE178" i="2"/>
  <c r="BE187" i="2"/>
  <c r="BE225" i="2"/>
  <c r="BE228" i="2"/>
  <c r="BE245" i="2"/>
  <c r="BE248" i="2"/>
  <c r="BE251" i="2"/>
  <c r="BE256" i="2"/>
  <c r="BE258" i="2"/>
  <c r="BE263" i="2"/>
  <c r="BE266" i="2"/>
  <c r="BE269" i="2"/>
  <c r="BE277" i="2"/>
  <c r="BE281" i="2"/>
  <c r="BE284" i="2"/>
  <c r="BE308" i="2"/>
  <c r="BE314" i="2"/>
  <c r="BE317" i="2"/>
  <c r="BE323" i="2"/>
  <c r="BE336" i="2"/>
  <c r="BE341" i="2"/>
  <c r="BE343" i="2"/>
  <c r="BE346" i="2"/>
  <c r="BE348" i="2"/>
  <c r="BE358" i="2"/>
  <c r="BE369" i="2"/>
  <c r="BE376" i="2"/>
  <c r="BE384" i="2"/>
  <c r="BE386" i="2"/>
  <c r="BE389" i="2"/>
  <c r="BE395" i="2"/>
  <c r="BE403" i="2"/>
  <c r="BE406" i="2"/>
  <c r="BE409" i="2"/>
  <c r="BE475" i="2"/>
  <c r="BE137" i="2"/>
  <c r="BE143" i="2"/>
  <c r="BE152" i="2"/>
  <c r="BE157" i="2"/>
  <c r="BE166" i="2"/>
  <c r="BE184" i="2"/>
  <c r="BE190" i="2"/>
  <c r="BE193" i="2"/>
  <c r="BE199" i="2"/>
  <c r="BE209" i="2"/>
  <c r="BE222" i="2"/>
  <c r="BE240" i="2"/>
  <c r="BE242" i="2"/>
  <c r="BE260" i="2"/>
  <c r="BE272" i="2"/>
  <c r="BE274" i="2"/>
  <c r="BE290" i="2"/>
  <c r="BE300" i="2"/>
  <c r="BE305" i="2"/>
  <c r="BE339" i="2"/>
  <c r="BE351" i="2"/>
  <c r="BE361" i="2"/>
  <c r="BE374" i="2"/>
  <c r="BE379" i="2"/>
  <c r="BE381" i="2"/>
  <c r="BE392" i="2"/>
  <c r="BE418" i="2"/>
  <c r="BE437" i="2"/>
  <c r="BE440" i="2"/>
  <c r="BE449" i="2"/>
  <c r="BE455" i="2"/>
  <c r="BE482" i="2"/>
  <c r="BE485" i="2"/>
  <c r="BE488" i="2"/>
  <c r="BE500" i="2"/>
  <c r="J92" i="2"/>
  <c r="BE134" i="2"/>
  <c r="BE155" i="2"/>
  <c r="BE181" i="2"/>
  <c r="BE213" i="2"/>
  <c r="BE237" i="2"/>
  <c r="BE287" i="2"/>
  <c r="BE331" i="2"/>
  <c r="BE364" i="2"/>
  <c r="BE366" i="2"/>
  <c r="BE398" i="2"/>
  <c r="BE401" i="2"/>
  <c r="BE416" i="2"/>
  <c r="BE426" i="2"/>
  <c r="BE429" i="2"/>
  <c r="BE443" i="2"/>
  <c r="BE447" i="2"/>
  <c r="BE452" i="2"/>
  <c r="BE462" i="2"/>
  <c r="BE464" i="2"/>
  <c r="BE491" i="2"/>
  <c r="BE146" i="2"/>
  <c r="BE160" i="2"/>
  <c r="BE172" i="2"/>
  <c r="BE175" i="2"/>
  <c r="BE196" i="2"/>
  <c r="BE202" i="2"/>
  <c r="BE219" i="2"/>
  <c r="BE232" i="2"/>
  <c r="BE235" i="2"/>
  <c r="BE254" i="2"/>
  <c r="BE293" i="2"/>
  <c r="BE297" i="2"/>
  <c r="BE302" i="2"/>
  <c r="BE311" i="2"/>
  <c r="BE320" i="2"/>
  <c r="BE326" i="2"/>
  <c r="BE329" i="2"/>
  <c r="BE334" i="2"/>
  <c r="BE353" i="2"/>
  <c r="BE355" i="2"/>
  <c r="BE371" i="2"/>
  <c r="BE413" i="2"/>
  <c r="BE421" i="2"/>
  <c r="BE423" i="2"/>
  <c r="BE431" i="2"/>
  <c r="BE434" i="2"/>
  <c r="BE459" i="2"/>
  <c r="BE467" i="2"/>
  <c r="BE472" i="2"/>
  <c r="BE479" i="2"/>
  <c r="BE494" i="2"/>
  <c r="BE497" i="2"/>
  <c r="F37" i="2"/>
  <c r="BD95" i="1" s="1"/>
  <c r="F36" i="2"/>
  <c r="BC95" i="1"/>
  <c r="F35" i="2"/>
  <c r="BB95" i="1" s="1"/>
  <c r="F34" i="2"/>
  <c r="BA95" i="1" s="1"/>
  <c r="F35" i="3"/>
  <c r="BB96" i="1"/>
  <c r="J34" i="2"/>
  <c r="AW95" i="1"/>
  <c r="J34" i="3"/>
  <c r="AW96" i="1" s="1"/>
  <c r="F36" i="3"/>
  <c r="BC96" i="1" s="1"/>
  <c r="F37" i="3"/>
  <c r="BD96" i="1"/>
  <c r="F34" i="3"/>
  <c r="BA96" i="1"/>
  <c r="R470" i="2" l="1"/>
  <c r="P470" i="2"/>
  <c r="T470" i="2"/>
  <c r="T131" i="2"/>
  <c r="P121" i="3"/>
  <c r="P120" i="3"/>
  <c r="AU96" i="1" s="1"/>
  <c r="R121" i="3"/>
  <c r="R120" i="3" s="1"/>
  <c r="P132" i="2"/>
  <c r="P131" i="2" s="1"/>
  <c r="AU95" i="1" s="1"/>
  <c r="R132" i="2"/>
  <c r="BK470" i="2"/>
  <c r="J470" i="2" s="1"/>
  <c r="J109" i="2" s="1"/>
  <c r="BK132" i="2"/>
  <c r="J132" i="2"/>
  <c r="J97" i="2" s="1"/>
  <c r="BK457" i="2"/>
  <c r="J457" i="2"/>
  <c r="J106" i="2"/>
  <c r="BK121" i="3"/>
  <c r="J121" i="3" s="1"/>
  <c r="J97" i="3" s="1"/>
  <c r="J33" i="2"/>
  <c r="AV95" i="1" s="1"/>
  <c r="AT95" i="1" s="1"/>
  <c r="F33" i="2"/>
  <c r="AZ95" i="1" s="1"/>
  <c r="BD94" i="1"/>
  <c r="W33" i="1" s="1"/>
  <c r="BB94" i="1"/>
  <c r="W31" i="1"/>
  <c r="BA94" i="1"/>
  <c r="W30" i="1"/>
  <c r="BC94" i="1"/>
  <c r="AY94" i="1"/>
  <c r="F33" i="3"/>
  <c r="AZ96" i="1" s="1"/>
  <c r="J33" i="3"/>
  <c r="AV96" i="1"/>
  <c r="AT96" i="1" s="1"/>
  <c r="R131" i="2" l="1"/>
  <c r="BK131" i="2"/>
  <c r="J131" i="2" s="1"/>
  <c r="J96" i="2" s="1"/>
  <c r="BK120" i="3"/>
  <c r="J120" i="3"/>
  <c r="J96" i="3"/>
  <c r="AU94" i="1"/>
  <c r="AZ94" i="1"/>
  <c r="W29" i="1"/>
  <c r="AX94" i="1"/>
  <c r="AW94" i="1"/>
  <c r="AK30" i="1"/>
  <c r="W32" i="1"/>
  <c r="J30" i="3" l="1"/>
  <c r="AG96" i="1" s="1"/>
  <c r="J30" i="2"/>
  <c r="AG95" i="1"/>
  <c r="AV94" i="1"/>
  <c r="AK29" i="1"/>
  <c r="J39" i="3" l="1"/>
  <c r="J39" i="2"/>
  <c r="AN95" i="1"/>
  <c r="AN96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<sst xmlns="http://schemas.openxmlformats.org/spreadsheetml/2006/main" count="4180" uniqueCount="866">
  <si>
    <t>Export Komplet</t>
  </si>
  <si>
    <t/>
  </si>
  <si>
    <t>2.0</t>
  </si>
  <si>
    <t>ZAMOK</t>
  </si>
  <si>
    <t>False</t>
  </si>
  <si>
    <t>{b6e96eb1-227d-4121-93ff-9c14689957e6}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</si>
  <si>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</si>
  <si>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</si>
  <si>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</si>
  <si>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</si>
  <si>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</si>
  <si>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</si>
  <si>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</si>
  <si>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</si>
  <si>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092/2023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</si>
  <si>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</si>
  <si>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</si>
  <si>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Přepojení dešťové kanalizace úřadu práce v Odrách</t>
  </si>
  <si>
    <t>KSO:</t>
  </si>
  <si>
    <t>CC-CZ:</t>
  </si>
  <si>
    <t>Místo:</t>
  </si>
  <si>
    <t>Úřad práce Odry</t>
  </si>
  <si>
    <t>Datum:</t>
  </si>
  <si>
    <t>27. 9. 2023</t>
  </si>
  <si>
    <t>Zadavatel:</t>
  </si>
  <si>
    <t>IČ:</t>
  </si>
  <si>
    <t>00298221</t>
  </si>
  <si>
    <t xml:space="preserve">Město Odry </t>
  </si>
  <si>
    <t>DIČ:</t>
  </si>
  <si>
    <t>Uchazeč:</t>
  </si>
  <si>
    <t>Vyplň údaj</t>
  </si>
  <si>
    <t>Projektant:</t>
  </si>
  <si>
    <t>76237591</t>
  </si>
  <si>
    <t>Ing. Petr Elkner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</si>
  <si>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</si>
  <si>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</si>
  <si>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</si>
  <si>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</si>
  <si>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</si>
  <si>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</si>
  <si>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</si>
  <si>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</si>
  <si>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</si>
  <si>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</si>
  <si>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</si>
  <si>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</si>
  <si>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</si>
  <si>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</si>
  <si>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</si>
  <si>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</si>
  <si>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</si>
  <si>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</si>
  <si>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</si>
  <si>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</si>
  <si>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</si>
  <si>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</si>
  <si>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</si>
  <si>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</si>
  <si>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</si>
  <si>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</si>
  <si>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</si>
  <si>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</si>
  <si>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</si>
  <si>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</si>
  <si>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</si>
  <si>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</si>
  <si>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</si>
  <si>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</si>
  <si>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</si>
  <si>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</si>
  <si>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</si>
  <si>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</si>
  <si>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</si>
  <si>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</si>
  <si>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</si>
  <si>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</si>
  <si>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</si>
  <si>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</si>
  <si>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</si>
  <si>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</si>
  <si>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</si>
  <si>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</si>
  <si>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</si>
  <si>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</si>
  <si>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ING</t>
  </si>
  <si>
    <t>1</t>
  </si>
  <si>
    <t>{ce508fdd-9fc1-496a-aefc-89ff658f381e}</t>
  </si>
  <si>
    <t>2</t>
  </si>
  <si>
    <t>02</t>
  </si>
  <si>
    <t>VRN</t>
  </si>
  <si>
    <t>VON</t>
  </si>
  <si>
    <t>{0970a094-c587-4598-bc6e-1ff9512cbf66}</t>
  </si>
  <si>
    <t>ZA01</t>
  </si>
  <si>
    <t>Zásyp</t>
  </si>
  <si>
    <t>128,712</t>
  </si>
  <si>
    <t>ZA02</t>
  </si>
  <si>
    <t>17,265</t>
  </si>
  <si>
    <t>KRYCÍ LIST SOUPISU PRACÍ</t>
  </si>
  <si>
    <t>VYK01</t>
  </si>
  <si>
    <t>Výkop</t>
  </si>
  <si>
    <t>7,313</t>
  </si>
  <si>
    <t>VYK02</t>
  </si>
  <si>
    <t>99,764</t>
  </si>
  <si>
    <t>VYK03</t>
  </si>
  <si>
    <t>3,52</t>
  </si>
  <si>
    <t>VYK04</t>
  </si>
  <si>
    <t>17,08</t>
  </si>
  <si>
    <t>Objekt:</t>
  </si>
  <si>
    <t>VYK05</t>
  </si>
  <si>
    <t>23,144</t>
  </si>
  <si>
    <t>01 - Přepojení dešťové kanalizace úřadu práce v Odrách</t>
  </si>
  <si>
    <t>VYK06</t>
  </si>
  <si>
    <t>49,105</t>
  </si>
  <si>
    <t>OD01</t>
  </si>
  <si>
    <t>Odvoz</t>
  </si>
  <si>
    <t>88,479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</si>
  <si>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</si>
  <si>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</si>
  <si>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</si>
  <si>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</si>
  <si>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</si>
  <si>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</si>
  <si>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</si>
  <si>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</si>
  <si>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</si>
  <si>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</si>
  <si>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</si>
  <si>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</si>
  <si>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</si>
  <si>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</si>
  <si>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</si>
  <si>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724 - Zdravotechnika - strojní vybavení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</si>
  <si>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</si>
  <si>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</si>
  <si>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</si>
  <si>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</si>
  <si>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</si>
  <si>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</si>
  <si>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</si>
  <si>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</si>
  <si>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</si>
  <si>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</si>
  <si>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</si>
  <si>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</si>
  <si>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</si>
  <si>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</si>
  <si>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</si>
  <si>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</si>
  <si>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</si>
  <si>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</si>
  <si>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</si>
  <si>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</si>
  <si>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</si>
  <si>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</si>
  <si>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</si>
  <si>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113106071</t>
  </si>
  <si>
    <t>Rozebrání dlažeb při překopech vozovek ze zámkové dlažby s ložem z kameniva ručně</t>
  </si>
  <si>
    <t>m2</t>
  </si>
  <si>
    <t>4</t>
  </si>
  <si>
    <t>-436976904</t>
  </si>
  <si>
    <t>PP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</si>
  <si>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</si>
  <si>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VV</t>
  </si>
  <si>
    <t>1*1,2</t>
  </si>
  <si>
    <t>113106093</t>
  </si>
  <si>
    <t>Rozebrání dlažeb při překopech vozovek z vegetační dlažby betonové ručně</t>
  </si>
  <si>
    <t>-2035410553</t>
  </si>
  <si>
    <t>Rozebrání dlažeb a dílců při překopech inženýrských sítí s přemístěním hmot na skládku na vzdálenost do 3 m nebo s naložením na dopravní prostředek ručně vozovek a ploch, s jakoukoliv výplní spár z vegetační dlažby s ložem z kameniva betonové</t>
  </si>
  <si>
    <t>(3,6-1)*1</t>
  </si>
  <si>
    <t>3</t>
  </si>
  <si>
    <t>113107423</t>
  </si>
  <si>
    <t>Odstranění podkladu z kameniva drceného tl přes 200 do 300 mm při překopech strojně pl do 15 m2</t>
  </si>
  <si>
    <t>-131661443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</si>
  <si>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</si>
  <si>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6,5*0,8+5,2*0,8+2,5*0,8+1,8*1,8</t>
  </si>
  <si>
    <t>113107442</t>
  </si>
  <si>
    <t>Odstranění podkladu živičných tl přes 50 do 100 mm při překopech strojně pl do 15 m2</t>
  </si>
  <si>
    <t>78666040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</si>
  <si>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</si>
  <si>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6,5*1+5,2*1+2,5*1+2,2*2,2</t>
  </si>
  <si>
    <t>5</t>
  </si>
  <si>
    <t>113202111</t>
  </si>
  <si>
    <t>Vytrhání obrub krajníků obrubníků stojatých</t>
  </si>
  <si>
    <t>m</t>
  </si>
  <si>
    <t>2013850404</t>
  </si>
  <si>
    <t>Vytrhání obrub s vybouráním lože, s přemístěním hmot na skládku na vzdálenost do 3 m nebo s naložením na dopravní prostředek z krajníků nebo obrubníků stojatých</t>
  </si>
  <si>
    <t>2+2+2+2+1+2</t>
  </si>
  <si>
    <t>6</t>
  </si>
  <si>
    <t>113204111</t>
  </si>
  <si>
    <t>Vytrhání obrub záhonových</t>
  </si>
  <si>
    <t>-988300958</t>
  </si>
  <si>
    <t>Vytrhání obrub s vybouráním lože, s přemístěním hmot na skládku na vzdálenost do 3 m nebo s naložením na dopravní prostředek záhonových</t>
  </si>
  <si>
    <t>7</t>
  </si>
  <si>
    <t>119001401</t>
  </si>
  <si>
    <t>Dočasné zajištění potrubí ocelového nebo litinového DN do 200 mm</t>
  </si>
  <si>
    <t>-1372329794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</si>
  <si>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</si>
  <si>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8</t>
  </si>
  <si>
    <t>119001405</t>
  </si>
  <si>
    <t>Dočasné zajištění potrubí z PE DN do 200 mm</t>
  </si>
  <si>
    <t>-775353428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</si>
  <si>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</si>
  <si>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9</t>
  </si>
  <si>
    <t>119001421</t>
  </si>
  <si>
    <t>Dočasné zajištění kabelů a kabelových tratí ze 3 volně ložených kabelů</t>
  </si>
  <si>
    <t>1640263909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</si>
  <si>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</si>
  <si>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1+1+1+1+1+1</t>
  </si>
  <si>
    <t>10</t>
  </si>
  <si>
    <t>121151103</t>
  </si>
  <si>
    <t>Sejmutí ornice plochy do 100 m2 tl vrstvy do 200 mm strojně</t>
  </si>
  <si>
    <t>1770430404</t>
  </si>
  <si>
    <t>Sejmutí ornice strojně při souvislé ploše do 100 m2, tl. vrstvy do 200 mm</t>
  </si>
  <si>
    <t>6,7*6,7+12,9*1+(10,6-3,3)*1+(17,7-3,3)*1</t>
  </si>
  <si>
    <t>11</t>
  </si>
  <si>
    <t>131251100</t>
  </si>
  <si>
    <t>Hloubení jam nezapažených v hornině třídy těžitelnosti I skupiny 3 objem do 20 m3 strojně</t>
  </si>
  <si>
    <t>m3</t>
  </si>
  <si>
    <t>328551088</t>
  </si>
  <si>
    <t>Hloubení nezapažených jam a zářezů strojně s urovnáním dna do předepsaného profilu a spádu v hornině třídy těžitelnosti I skupiny 3 do 20 m3</t>
  </si>
  <si>
    <t>1,5*1,5*3,25</t>
  </si>
  <si>
    <t>12</t>
  </si>
  <si>
    <t>131251204</t>
  </si>
  <si>
    <t>Hloubení jam zapažených v hornině třídy těžitelnosti I skupiny 3 objem do 500 m3 strojně</t>
  </si>
  <si>
    <t>1974389925</t>
  </si>
  <si>
    <t>Hloubení zapažených jam a zářezů strojně s urovnáním dna do předepsaného profilu a spádu v hornině třídy těžitelnosti I skupiny 3 přes 100 do 500 m3</t>
  </si>
  <si>
    <t>(4,9-0,2)*((5,2*5,2*3,14)/4)</t>
  </si>
  <si>
    <t>13</t>
  </si>
  <si>
    <t>132212121</t>
  </si>
  <si>
    <t>Hloubení zapažených rýh šířky do 800 mm v soudržných horninách třídy těžitelnosti I skupiny 3 ručně</t>
  </si>
  <si>
    <t>1753548592</t>
  </si>
  <si>
    <t>Hloubení zapažených rýh šířky do 800 mm ručně s urovnáním dna do předepsaného profilu a spádu v hornině třídy těžitelnosti I skupiny 3 soudržných</t>
  </si>
  <si>
    <t>0,8*(1,3-0,2)*(2+2)</t>
  </si>
  <si>
    <t>14</t>
  </si>
  <si>
    <t>132212221</t>
  </si>
  <si>
    <t>Hloubení zapažených rýh šířky do 2000 mm v soudržných horninách třídy těžitelnosti I skupiny 3 ručně</t>
  </si>
  <si>
    <t>1449811707</t>
  </si>
  <si>
    <t>Hloubení zapažených rýh šířky přes 800 do 2 000 mm ručně s urovnáním dna do předepsaného profilu a spádu v hornině třídy těžitelnosti I skupiny 3 soudržných</t>
  </si>
  <si>
    <t>(3+1)*1,4*(3,25-0,2)</t>
  </si>
  <si>
    <t>132254102</t>
  </si>
  <si>
    <t>Hloubení rýh zapažených š do 800 mm v hornině třídy těžitelnosti I skupiny 3 objem do 50 m3 strojně</t>
  </si>
  <si>
    <t>461716950</t>
  </si>
  <si>
    <t>Hloubení zapažených rýh šířky do 800 mm strojně s urovnáním dna do předepsaného profilu a spádu v hornině třídy těžitelnosti I skupiny 3 přes 20 do 50 m3</t>
  </si>
  <si>
    <t>0,8*(1,7-0,4)*5,5+0,8*(1,3-0,2)*(29,8-6-2-2)</t>
  </si>
  <si>
    <t>16</t>
  </si>
  <si>
    <t>132254202</t>
  </si>
  <si>
    <t>Hloubení zapažených rýh š do 2000 mm v hornině třídy těžitelnosti I skupiny 3 objem do 50 m3</t>
  </si>
  <si>
    <t>2005016404</t>
  </si>
  <si>
    <t>Hloubení zapažených rýh šířky přes 800 do 2 000 mm strojně s urovnáním dna do předepsaného profilu a spádu v hornině třídy těžitelnosti I skupiny 3 přes 20 do 50 m3</t>
  </si>
  <si>
    <t>(18,5-3-1-3)*1,4*(3,25-0,2)</t>
  </si>
  <si>
    <t>17</t>
  </si>
  <si>
    <t>151101101</t>
  </si>
  <si>
    <t>Zřízení příložného pažení a rozepření stěn rýh hl do 2 m</t>
  </si>
  <si>
    <t>1315771756</t>
  </si>
  <si>
    <t>Zřízení pažení a rozepření stěn rýh pro podzemní vedení příložné pro jakoukoliv mezerovitost, hloubky do 2 m</t>
  </si>
  <si>
    <t>5,5*1,7*2+(29,8-2,5)*1,3*2</t>
  </si>
  <si>
    <t>18</t>
  </si>
  <si>
    <t>151101111</t>
  </si>
  <si>
    <t>Odstranění příložného pažení a rozepření stěn rýh hl do 2 m</t>
  </si>
  <si>
    <t>1318851965</t>
  </si>
  <si>
    <t>Odstranění pažení a rozepření stěn rýh pro podzemní vedení s uložením materiálu na vzdálenost do 3 m od kraje výkopu příložné, hloubky do 2 m</t>
  </si>
  <si>
    <t>19</t>
  </si>
  <si>
    <t>151811132</t>
  </si>
  <si>
    <t>Osazení pažicího boxu hl výkopu do 4 m š přes 1,2 do 2,5 m</t>
  </si>
  <si>
    <t>-72612179</t>
  </si>
  <si>
    <t>Zřízení pažicích boxů pro pažení a rozepření stěn rýh podzemního vedení hloubka výkopu do 4 m, šířka přes 1,2 do 2,5 m</t>
  </si>
  <si>
    <t>3,25*(18,5+1-1)*2</t>
  </si>
  <si>
    <t>20</t>
  </si>
  <si>
    <t>151811232</t>
  </si>
  <si>
    <t>Odstranění pažicího boxu hl výkopu do 4 m š přes 1,2 do 2,5 m</t>
  </si>
  <si>
    <t>2084689106</t>
  </si>
  <si>
    <t>Odstranění pažicích boxů pro pažení a rozepření stěn rýh podzemního vedení hloubka výkopu do 4 m, šířka přes 1,2 do 2,5 m</t>
  </si>
  <si>
    <t>162751113</t>
  </si>
  <si>
    <t>Vodorovné přemístění přes 5 000 do 6000 m výkopku/sypaniny z horniny třídy těžitelnosti I skupiny 1 až 3</t>
  </si>
  <si>
    <t>439225408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</si>
  <si>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</si>
  <si>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VYK01+VYK02+VYK03+VYK04+VYK05+VYK06-ZA01+ZA02</t>
  </si>
  <si>
    <t>22</t>
  </si>
  <si>
    <t>171201231</t>
  </si>
  <si>
    <t>Poplatek za uložení zeminy a kamení na recyklační skládce (skládkovné) kód odpadu 17 05 04</t>
  </si>
  <si>
    <t>t</t>
  </si>
  <si>
    <t>1982359116</t>
  </si>
  <si>
    <t>Poplatek za uložení stavebního odpadu na recyklační skládce (skládkovné) zeminy a kamení zatříděného do Katalogu odpadů pod kódem 17 05 04</t>
  </si>
  <si>
    <t>OD01*1,8</t>
  </si>
  <si>
    <t>23</t>
  </si>
  <si>
    <t>171251201</t>
  </si>
  <si>
    <t>Uložení sypaniny na skládky nebo meziskládky</t>
  </si>
  <si>
    <t>1630170242</t>
  </si>
  <si>
    <t>Uložení sypaniny na skládky nebo meziskládky bez hutnění s upravením uložené sypaniny do předepsaného tvaru</t>
  </si>
  <si>
    <t>24</t>
  </si>
  <si>
    <t>174151101</t>
  </si>
  <si>
    <t>Zásyp jam, šachet rýh nebo kolem objektů sypaninou se zhutněním</t>
  </si>
  <si>
    <t>-124795425</t>
  </si>
  <si>
    <t>Zásyp sypaninou z jakékoliv horniny strojně s uložením výkopku ve vrstvách se zhutněním jam, šachet, rýh nebo kolem objektů v těchto vykopávkách</t>
  </si>
  <si>
    <t>((5,7*5,7*3,14)/4)*2,85-6,15*2,85</t>
  </si>
  <si>
    <t>(9+12,9-2,5)*0,8*(1,4-0,1-0,09-0,3-0,2)+1,5*0,8*(1,7-0,1-0,25-0,3-0,2)</t>
  </si>
  <si>
    <t>(15,4-2,5)*1,4*(3,25-0,1-0,2-0,3-0,2)</t>
  </si>
  <si>
    <t>3,4*0,8*(1,7-0,1-0,25-0,3-0,3-0,08)+6,4*0,8*(1,4-0,1-0,09-0,3-0,3-0,1)+3,9*1,4*(3,25-0,-0,2-0,3-0,3-0,1)</t>
  </si>
  <si>
    <t>Součet</t>
  </si>
  <si>
    <t>25</t>
  </si>
  <si>
    <t>M</t>
  </si>
  <si>
    <t>58344197</t>
  </si>
  <si>
    <t>štěrkodrť frakce 0/63</t>
  </si>
  <si>
    <t>-1872846304</t>
  </si>
  <si>
    <t>3,4*0,8*(1,7-0,1-0,25-0,3-0,3-0,08)+6,4*0,8*(1,3-0,1-0,09-0,3-0,3-0,1)+3,9*1,4*(3,25-0,-0,2-0,3-0,3-0,1)</t>
  </si>
  <si>
    <t>16,753*1,9 'Přepočtené koeficientem množství</t>
  </si>
  <si>
    <t>26</t>
  </si>
  <si>
    <t>175151101</t>
  </si>
  <si>
    <t>Obsypání potrubí strojně sypaninou bez prohození, uloženou do 3 m</t>
  </si>
  <si>
    <t>-1237217032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</si>
  <si>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</si>
  <si>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5,5*0,8*(0,25+0,3)-((0,25*0,25*3,14)/4)*5,5</t>
  </si>
  <si>
    <t>17,3*1,4*(0,25+0,3)-((0,2*0,2*3,14)/4)*18,5</t>
  </si>
  <si>
    <t>29,8*0,8*(0,09+0,3)-((0,09*0,09*3,14)/4)*29,8</t>
  </si>
  <si>
    <t>OB01</t>
  </si>
  <si>
    <t>27</t>
  </si>
  <si>
    <t>58343872</t>
  </si>
  <si>
    <t>kamenivo drcené hrubé frakce 8/16</t>
  </si>
  <si>
    <t>-91906049</t>
  </si>
  <si>
    <t>23,998*1,9 'Přepočtené koeficientem množství</t>
  </si>
  <si>
    <t>28</t>
  </si>
  <si>
    <t>181351003</t>
  </si>
  <si>
    <t>Rozprostření ornice tl vrstvy do 200 mm pl do 100 m2 v rovině nebo ve svahu do 1:5 strojně</t>
  </si>
  <si>
    <t>-1535451221</t>
  </si>
  <si>
    <t>Rozprostření a urovnání ornice v rovině nebo ve svahu sklonu do 1:5 strojně při souvislé ploše do 100 m2, tl. vrstvy do 200 mm</t>
  </si>
  <si>
    <t>6,7*6,7+12,9*1+(10,6-3,3)*1+(17,7-3,3)*1-6,15</t>
  </si>
  <si>
    <t>29</t>
  </si>
  <si>
    <t>181411131</t>
  </si>
  <si>
    <t>Založení parkového trávníku výsevem pl do 1000 m2 v rovině a ve svahu do 1:5</t>
  </si>
  <si>
    <t>1964539982</t>
  </si>
  <si>
    <t>Založení trávníku na půdě předem připravené plochy do 1000 m2 výsevem včetně utažení parkového v rovině nebo na svahu do 1:5</t>
  </si>
  <si>
    <t>30</t>
  </si>
  <si>
    <t>00572410</t>
  </si>
  <si>
    <t>osivo směs travní parková</t>
  </si>
  <si>
    <t>kg</t>
  </si>
  <si>
    <t>321854684</t>
  </si>
  <si>
    <t>73,34*0,02 'Přepočtené koeficientem množství</t>
  </si>
  <si>
    <t>Svislé a kompletní konstrukce</t>
  </si>
  <si>
    <t>31</t>
  </si>
  <si>
    <t>382121112</t>
  </si>
  <si>
    <t>Montáž dna ŽB prefabrikovaných kruhových nádrží včetně těsnění DN přes 2000 do 2500</t>
  </si>
  <si>
    <t>kus</t>
  </si>
  <si>
    <t>-1213485322</t>
  </si>
  <si>
    <t>Montáž dílců prefabrikovaných kruhových nádrží ze železobetonu dna včetně těsnění DN přes 2000 do 2500</t>
  </si>
  <si>
    <t>32</t>
  </si>
  <si>
    <t>59226011</t>
  </si>
  <si>
    <t>dno kruhové nádrže DN 2500 stěna tl přes 100mm v 2500mm užitný objem 12,272m3</t>
  </si>
  <si>
    <t>-1472386287</t>
  </si>
  <si>
    <t>33</t>
  </si>
  <si>
    <t>382121122</t>
  </si>
  <si>
    <t>Montáž skruže ŽB prefabrikovaných kruhových nádrží včetně těsnění DN přes 2000 do 2500</t>
  </si>
  <si>
    <t>208325364</t>
  </si>
  <si>
    <t>Montáž dílců prefabrikovaných kruhových nádrží ze železobetonu skruže včetně těsnění DN přes 2000 do 2500</t>
  </si>
  <si>
    <t>34</t>
  </si>
  <si>
    <t>59226028</t>
  </si>
  <si>
    <t>skruž kruhové nádrže DN 2500 v 1500mm užitný objem 7,363m3</t>
  </si>
  <si>
    <t>1965536531</t>
  </si>
  <si>
    <t>35</t>
  </si>
  <si>
    <t>382121132</t>
  </si>
  <si>
    <t>Montáž zákrytové desky ŽB prefabrikovaných kruhových nádrží DN přes 2000 do 2500</t>
  </si>
  <si>
    <t>-206336067</t>
  </si>
  <si>
    <t>Montáž dílců prefabrikovaných kruhových nádrží ze železobetonu zákrytové desky DN přes 2000 do 2500</t>
  </si>
  <si>
    <t>36</t>
  </si>
  <si>
    <t>59226046</t>
  </si>
  <si>
    <t>deska zákrytová kruhové nádrže DN 2500 se stěnou tl přes 100mm v 200mm otvor 3x d 625mm</t>
  </si>
  <si>
    <t>-645270873</t>
  </si>
  <si>
    <t>Vodorovné konstrukce</t>
  </si>
  <si>
    <t>37</t>
  </si>
  <si>
    <t>451541111</t>
  </si>
  <si>
    <t>Lože pod potrubí otevřený výkop ze štěrkodrtě</t>
  </si>
  <si>
    <t>-334914195</t>
  </si>
  <si>
    <t>Lože pod potrubí, stoky a drobné objekty v otevřeném výkopu ze štěrkodrtě 0-63 mm</t>
  </si>
  <si>
    <t>L01</t>
  </si>
  <si>
    <t>5,5*0,8*0,1+(29,8-1,4)*0,8*0,1+16,6*1*0,1+1,5*1,5*0,15+0,8*0,8*0,1+3,8*3,8*0,2</t>
  </si>
  <si>
    <t>38</t>
  </si>
  <si>
    <t>452112112</t>
  </si>
  <si>
    <t>Osazení betonových prstenců nebo rámů v do 100 mm pod poklopy a mříže</t>
  </si>
  <si>
    <t>1684289790</t>
  </si>
  <si>
    <t>Osazení betonových dílců prstenců nebo rámů pod poklopy a mříže, výšky do 100 mm</t>
  </si>
  <si>
    <t>39</t>
  </si>
  <si>
    <t>59224135</t>
  </si>
  <si>
    <t>prstenec šachtový vyrovnávací betonový 625x90x60mm</t>
  </si>
  <si>
    <t>-279609376</t>
  </si>
  <si>
    <t>40</t>
  </si>
  <si>
    <t>59224010</t>
  </si>
  <si>
    <t>prstenec šachtový vyrovnávací betonový 625x100x40mm</t>
  </si>
  <si>
    <t>-68629059</t>
  </si>
  <si>
    <t>41</t>
  </si>
  <si>
    <t>59224013</t>
  </si>
  <si>
    <t>prstenec šachtový vyrovnávací betonový 625x100x100mm</t>
  </si>
  <si>
    <t>-2057055282</t>
  </si>
  <si>
    <t>42</t>
  </si>
  <si>
    <t>452313161</t>
  </si>
  <si>
    <t>Podkladní bloky z betonu prostého bez zvýšených nároků na prostředí tř. C 25/30 otevřený výkop</t>
  </si>
  <si>
    <t>-2083314554</t>
  </si>
  <si>
    <t>Podkladní a zajišťovací konstrukce z betonu prostého v otevřeném výkopu bez zvýšených nároků na prostředí bloky pro potrubí z betonu tř. C 25/30</t>
  </si>
  <si>
    <t>0,4*0,4*0,5</t>
  </si>
  <si>
    <t>43</t>
  </si>
  <si>
    <t>452323192</t>
  </si>
  <si>
    <t>Příplatek ke zřizování podkladních bloků z ŽB za práce ve štole</t>
  </si>
  <si>
    <t>1374663826</t>
  </si>
  <si>
    <t>Podkladní a zajišťovací konstrukce z betonu železového v otevřeném výkopu Příplatek k cenám za práce ve štole pro bloky</t>
  </si>
  <si>
    <t>44</t>
  </si>
  <si>
    <t>452321161</t>
  </si>
  <si>
    <t>Podkladní desky ze ŽB bez zvýšených nároků na prostředí tř. C 25/30 otevřený výkop</t>
  </si>
  <si>
    <t>193605116</t>
  </si>
  <si>
    <t>Podkladní a zajišťovací konstrukce z betonu železového v otevřeném výkopu bez zvýšených nároků na prostředí desky pod potrubí, stoky a drobné objekty z betonu tř. C 25/30</t>
  </si>
  <si>
    <t>L02</t>
  </si>
  <si>
    <t>3,98*3,98*0,2</t>
  </si>
  <si>
    <t>45</t>
  </si>
  <si>
    <t>452353101</t>
  </si>
  <si>
    <t>Bednění podkladních bloků otevřený výkop</t>
  </si>
  <si>
    <t>-1344256264</t>
  </si>
  <si>
    <t>Bednění podkladních a zajišťovacích konstrukcí v otevřeném výkopu bloků pro potrubí</t>
  </si>
  <si>
    <t>0,4*0,5*4</t>
  </si>
  <si>
    <t>46</t>
  </si>
  <si>
    <t>452351192</t>
  </si>
  <si>
    <t>Příplatek za práce ve štole při bednění desek nebo bloků nebo sedlového lože</t>
  </si>
  <si>
    <t>2017850735</t>
  </si>
  <si>
    <t>Bednění podkladních a zajišťovacích konstrukcí Příplatek k ceně za práce ve štole</t>
  </si>
  <si>
    <t>47</t>
  </si>
  <si>
    <t>452368211</t>
  </si>
  <si>
    <t>Výztuž podkladních desek nebo bloků nebo pražců otevřený výkop ze svařovaných sítí Kari</t>
  </si>
  <si>
    <t>1857769470</t>
  </si>
  <si>
    <t>Výztuž podkladních desek, bloků nebo pražců v otevřeném výkopu ze svařovaných sítí typu Kari</t>
  </si>
  <si>
    <t>(3,8*3,8*2*7,9)/1000</t>
  </si>
  <si>
    <t>48</t>
  </si>
  <si>
    <t>452387121</t>
  </si>
  <si>
    <t>Podkladní rám z betonu prostého tř. C 25/30 v přes 100 do 200 mm</t>
  </si>
  <si>
    <t>-506234928</t>
  </si>
  <si>
    <t>Podkladní a vyrovnávací konstrukce z betonu vyrovnávací rámy z prostého betonu tř. C 25/30 pod poklopy a mříže, výšky přes 100 do 200 mm</t>
  </si>
  <si>
    <t>Komunikace pozemní</t>
  </si>
  <si>
    <t>49</t>
  </si>
  <si>
    <t>566901134</t>
  </si>
  <si>
    <t>Vyspravení podkladu po překopech inženýrských sítí plochy do 15 m2 štěrkodrtí tl. 250 mm</t>
  </si>
  <si>
    <t>-180586883</t>
  </si>
  <si>
    <t>Vyspravení podkladu po překopech inženýrských sítí plochy do 15 m2 s rozprostřením a zhutněním štěrkodrtí tl. 250 mm</t>
  </si>
  <si>
    <t>50</t>
  </si>
  <si>
    <t>566901161</t>
  </si>
  <si>
    <t>Vyspravení podkladu po překopech inženýrských sítí plochy do 15 m2 obalovaným kamenivem ACP (OK) tl. 100 mm</t>
  </si>
  <si>
    <t>2133016549</t>
  </si>
  <si>
    <t>Vyspravení podkladu po překopech inženýrských sítí plochy do 15 m2 s rozprostřením a zhutněním obalovaným kamenivem ACP (OK) tl. 100 mm</t>
  </si>
  <si>
    <t>51</t>
  </si>
  <si>
    <t>572340111</t>
  </si>
  <si>
    <t>Vyspravení krytu komunikací po překopech pl do 15 m2 asfaltovým betonem ACO (AB) tl přes 30 do 50 mm</t>
  </si>
  <si>
    <t>1190880620</t>
  </si>
  <si>
    <t>Vyspravení krytu komunikací po překopech inženýrských sítí plochy do 15 m2 asfaltovým betonem ACO (AB), po zhutnění tl. přes 30 do 50 mm</t>
  </si>
  <si>
    <t>52</t>
  </si>
  <si>
    <t>596212210</t>
  </si>
  <si>
    <t>Kladení zámkové dlažby pozemních komunikací ručně tl 80 mm skupiny A pl do 50 m2</t>
  </si>
  <si>
    <t>1461866368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</si>
  <si>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</si>
  <si>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1,2*1</t>
  </si>
  <si>
    <t>53</t>
  </si>
  <si>
    <t>596412210</t>
  </si>
  <si>
    <t>Kladení dlažby z vegetačních tvárnic pozemních komunikací tl 80 mm pl do 50 m2</t>
  </si>
  <si>
    <t>1865729706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</si>
  <si>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</si>
  <si>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Trubní vedení</t>
  </si>
  <si>
    <t>54</t>
  </si>
  <si>
    <t>R01</t>
  </si>
  <si>
    <t>Montáž litinových/ocelových tvarovek přírubových DN50 a  DN 80 - dle výkresové specifikace, vč. materiálu</t>
  </si>
  <si>
    <t>kpl</t>
  </si>
  <si>
    <t>-2092331725</t>
  </si>
  <si>
    <t>55</t>
  </si>
  <si>
    <t>857241192R</t>
  </si>
  <si>
    <t>Příplatek za práci v šachtě  při montáži litinových/ocelových tvarovek přírubových DN50 a  DN 80 - dle výkresové specifikace, vč. materiálu</t>
  </si>
  <si>
    <t>-1180180457</t>
  </si>
  <si>
    <t>56</t>
  </si>
  <si>
    <t>871255202</t>
  </si>
  <si>
    <t>Montáž kanalizačního potrubí z PE SDR11 otevřený výkop svařovaných elektrotvarovkou D 90x8,2 mm</t>
  </si>
  <si>
    <t>495666053</t>
  </si>
  <si>
    <t>Montáž kanalizačního potrubí z plastů z polyetylenu PE 100 svařovaných elektrotvarovkou v otevřeném výkopu ve sklonu do 20 % SDR 11/PN16 D 90 x 8,2 mm</t>
  </si>
  <si>
    <t>29,8+0,5+0,5</t>
  </si>
  <si>
    <t>57</t>
  </si>
  <si>
    <t>28613384</t>
  </si>
  <si>
    <t>potrubí kanalizační tlakové PE100 SDR11 návin se signalizační vrstvou 90x8,2mm</t>
  </si>
  <si>
    <t>-1485397888</t>
  </si>
  <si>
    <t>30,8*1,015 'Přepočtené koeficientem množství</t>
  </si>
  <si>
    <t>58</t>
  </si>
  <si>
    <t>871355241</t>
  </si>
  <si>
    <t>Kanalizační potrubí z tvrdého PVC vícevrstvé tuhost třídy SN12 DN 200</t>
  </si>
  <si>
    <t>-1807368066</t>
  </si>
  <si>
    <t>Kanalizační potrubí z tvrdého PVC v otevřeném výkopu ve sklonu do 20 %, hladkého plnostěnného vícevrstvého, tuhost třídy SN 12 DN 200</t>
  </si>
  <si>
    <t>17,3</t>
  </si>
  <si>
    <t>59</t>
  </si>
  <si>
    <t>871365231</t>
  </si>
  <si>
    <t>Kanalizační potrubí z tvrdého PVC jednovrstvé tuhost třídy SN10 DN 250</t>
  </si>
  <si>
    <t>1171114138</t>
  </si>
  <si>
    <t>Kanalizační potrubí z tvrdého PVC v otevřeném výkopu ve sklonu do 20 %, hladkého plnostěnného jednovrstvého, tuhost třídy SN 10 DN 250</t>
  </si>
  <si>
    <t>5,5</t>
  </si>
  <si>
    <t>60</t>
  </si>
  <si>
    <t>877245201</t>
  </si>
  <si>
    <t>Montáž elektrospojek na kanalizačním potrubí z PE trub d 90</t>
  </si>
  <si>
    <t>1418248101</t>
  </si>
  <si>
    <t>Montáž tvarovek na kanalizačním plastovém potrubí z polyetylenu PE 100 elektrotvarovek SDR 11/PN16 spojek nebo oblouků d 90</t>
  </si>
  <si>
    <t>61</t>
  </si>
  <si>
    <t>28653135</t>
  </si>
  <si>
    <t>nákružek lemový PE 100 SDR11 90mm</t>
  </si>
  <si>
    <t>211669560</t>
  </si>
  <si>
    <t>62</t>
  </si>
  <si>
    <t>28615975</t>
  </si>
  <si>
    <t>elektrospojka SDR11 PE 100 PN16 D 110mm</t>
  </si>
  <si>
    <t>-1081585127</t>
  </si>
  <si>
    <t>63</t>
  </si>
  <si>
    <t>28654410</t>
  </si>
  <si>
    <t>příruba volná k lemovému nákružku z polypropylénu 110</t>
  </si>
  <si>
    <t>1832130207</t>
  </si>
  <si>
    <t>64</t>
  </si>
  <si>
    <t>877245210</t>
  </si>
  <si>
    <t>Montáž elektrokolen 45° na kanalizačním potrubí z PE trub d 90</t>
  </si>
  <si>
    <t>-736156032</t>
  </si>
  <si>
    <t>Montáž tvarovek na kanalizačním plastovém potrubí z polyetylenu PE 100 elektrotvarovek SDR 11/PN16 kolen 45° d 90</t>
  </si>
  <si>
    <t>65</t>
  </si>
  <si>
    <t>28614948</t>
  </si>
  <si>
    <t>elektrokoleno 45° PE 100 PN16 D 90mm</t>
  </si>
  <si>
    <t>-288892547</t>
  </si>
  <si>
    <t>66</t>
  </si>
  <si>
    <t>877245212</t>
  </si>
  <si>
    <t>Montáž elektrokolen 90° na kanalizačním potrubí z PE trub d 90</t>
  </si>
  <si>
    <t>-1693470429</t>
  </si>
  <si>
    <t>Montáž tvarovek na kanalizačním plastovém potrubí z polyetylenu PE 100 elektrotvarovek SDR 11/PN16 kolen 90° d 90</t>
  </si>
  <si>
    <t>67</t>
  </si>
  <si>
    <t>28653060</t>
  </si>
  <si>
    <t>elektrokoleno 90° PE 100 D 90mm</t>
  </si>
  <si>
    <t>348746040</t>
  </si>
  <si>
    <t>68</t>
  </si>
  <si>
    <t>891212222</t>
  </si>
  <si>
    <t>Montáž kanalizačních šoupátek s ručním kolečkem v šachtách DN 50</t>
  </si>
  <si>
    <t>623626570</t>
  </si>
  <si>
    <t>Montáž kanalizačních armatur na potrubí šoupátek uzavíracích v šachtách s ručním kolečkem DN 50</t>
  </si>
  <si>
    <t>69</t>
  </si>
  <si>
    <t>42221451</t>
  </si>
  <si>
    <t>šoupátko odpadní voda litina GGG 50 krátká stavební dl PN10/16 DN 50x150mm</t>
  </si>
  <si>
    <t>411948739</t>
  </si>
  <si>
    <t>70</t>
  </si>
  <si>
    <t>42210100</t>
  </si>
  <si>
    <t>kolo ruční pro DN 40-50 D 150mm</t>
  </si>
  <si>
    <t>1778420830</t>
  </si>
  <si>
    <t>71</t>
  </si>
  <si>
    <t>891215321</t>
  </si>
  <si>
    <t>Montáž zpětných klapek DN 50</t>
  </si>
  <si>
    <t>-897970388</t>
  </si>
  <si>
    <t>Montáž vodovodních armatur na potrubí zpětných klapek DN 50</t>
  </si>
  <si>
    <t>72</t>
  </si>
  <si>
    <t>42283041</t>
  </si>
  <si>
    <t>klapka zpětná samočinná přírubová litinová PN 16 pro vodu DN 50</t>
  </si>
  <si>
    <t>2254260</t>
  </si>
  <si>
    <t>73</t>
  </si>
  <si>
    <t>891242222</t>
  </si>
  <si>
    <t>Montáž kanalizačních šoupátek s ručním kolečkem v šachtách DN 80</t>
  </si>
  <si>
    <t>1995935087</t>
  </si>
  <si>
    <t>Montáž kanalizačních armatur na potrubí šoupátek uzavíracích v šachtách s ručním kolečkem DN 80</t>
  </si>
  <si>
    <t>74</t>
  </si>
  <si>
    <t>42221453</t>
  </si>
  <si>
    <t>šoupátko odpadní voda litina GGG 50 krátká stavební dl PN10/16 DN 80x180mm</t>
  </si>
  <si>
    <t>1683293747</t>
  </si>
  <si>
    <t>75</t>
  </si>
  <si>
    <t>42210101</t>
  </si>
  <si>
    <t>kolo ruční pro DN 65-80 D 175mm</t>
  </si>
  <si>
    <t>-858656125</t>
  </si>
  <si>
    <t>76</t>
  </si>
  <si>
    <t>892241111</t>
  </si>
  <si>
    <t>Tlaková zkouška vodou potrubí DN do 80</t>
  </si>
  <si>
    <t>-618294943</t>
  </si>
  <si>
    <t>Tlakové zkoušky vodou na potrubí DN do 80</t>
  </si>
  <si>
    <t>29,8</t>
  </si>
  <si>
    <t>77</t>
  </si>
  <si>
    <t>892372111</t>
  </si>
  <si>
    <t>Zabezpečení konců potrubí DN do 300 při tlakových zkouškách vodou</t>
  </si>
  <si>
    <t>1888778505</t>
  </si>
  <si>
    <t>Tlakové zkoušky vodou zabezpečení konců potrubí při tlakových zkouškách DN do 300</t>
  </si>
  <si>
    <t>78</t>
  </si>
  <si>
    <t>894410103</t>
  </si>
  <si>
    <t>Osazení betonových dílců pro kanalizační šachty DN 1000 šachtové dno výšky 1000 mm</t>
  </si>
  <si>
    <t>1427256280</t>
  </si>
  <si>
    <t>Osazení betonových dílců šachet kanalizačních dno DN 1000, výšky 1000 mm</t>
  </si>
  <si>
    <t>79</t>
  </si>
  <si>
    <t>59224356</t>
  </si>
  <si>
    <t>dno betonové šachty kanalizační jednolité 100x98x60cm</t>
  </si>
  <si>
    <t>1097061297</t>
  </si>
  <si>
    <t>80</t>
  </si>
  <si>
    <t>894410211</t>
  </si>
  <si>
    <t>Osazení betonových dílců pro kanalizační šachty DN 1000 skruž rovná výšky 250 mm</t>
  </si>
  <si>
    <t>-908872659</t>
  </si>
  <si>
    <t>Osazení betonových dílců šachet kanalizačních skruž rovná DN 1000, výšky 250 mm</t>
  </si>
  <si>
    <t>81</t>
  </si>
  <si>
    <t>59224160</t>
  </si>
  <si>
    <t>skruž kanalizační s ocelovými stupadly 100x25x12cm</t>
  </si>
  <si>
    <t>1595130625</t>
  </si>
  <si>
    <t>82</t>
  </si>
  <si>
    <t>894410212</t>
  </si>
  <si>
    <t>Osazení betonových dílců pro kanalizační šachty DN 1000 skruž rovná výšky 500 mm</t>
  </si>
  <si>
    <t>1182155887</t>
  </si>
  <si>
    <t>Osazení betonových dílců šachet kanalizačních skruž rovná DN 1000, výšky 500 mm</t>
  </si>
  <si>
    <t>83</t>
  </si>
  <si>
    <t>59224161</t>
  </si>
  <si>
    <t>skruž kanalizační s ocelovými stupadly 100x50x12cm</t>
  </si>
  <si>
    <t>-1151871122</t>
  </si>
  <si>
    <t>84</t>
  </si>
  <si>
    <t>894410213</t>
  </si>
  <si>
    <t>Osazení betonových dílců pro kanalizační šachty DN 1000 skruž rovná výšky 1000 mm</t>
  </si>
  <si>
    <t>-1933043634</t>
  </si>
  <si>
    <t>Osazení betonových dílců šachet kanalizačních skruž rovná DN 1000, výšky 1000 mm</t>
  </si>
  <si>
    <t>85</t>
  </si>
  <si>
    <t>59224162</t>
  </si>
  <si>
    <t>skruž kanalizační s ocelovými stupadly 100x100x12cm</t>
  </si>
  <si>
    <t>-434755213</t>
  </si>
  <si>
    <t>86</t>
  </si>
  <si>
    <t>894410232</t>
  </si>
  <si>
    <t>Osazení betonových dílců pro kanalizační šachty DN 1000 skruž přechodová (konus)</t>
  </si>
  <si>
    <t>920499460</t>
  </si>
  <si>
    <t>Osazení betonových dílců šachet kanalizačních skruž přechodová (konus) DN 1000</t>
  </si>
  <si>
    <t>87</t>
  </si>
  <si>
    <t>59224167</t>
  </si>
  <si>
    <t>skruž betonová přechodová 62,5/100x60x12cm, stupadla poplastovaná</t>
  </si>
  <si>
    <t>-177800673</t>
  </si>
  <si>
    <t>88</t>
  </si>
  <si>
    <t>894812321</t>
  </si>
  <si>
    <t>Revizní a čistící šachta z PP typ DN 600/250 šachtové dno průtočné</t>
  </si>
  <si>
    <t>154404070</t>
  </si>
  <si>
    <t>Revizní a čistící šachta z polypropylenu PP pro hladké trouby DN 600 šachtové dno (DN šachty / DN trubního vedení) DN 600/250 průtočné</t>
  </si>
  <si>
    <t>89</t>
  </si>
  <si>
    <t>894812332</t>
  </si>
  <si>
    <t>Revizní a čistící šachta z PP DN 600 šachtová roura korugovaná světlé hloubky 2000 mm</t>
  </si>
  <si>
    <t>-132394570</t>
  </si>
  <si>
    <t>Revizní a čistící šachta z polypropylenu PP pro hladké trouby DN 600 roura šachtová korugovaná, světlé hloubky 2 000 mm</t>
  </si>
  <si>
    <t>90</t>
  </si>
  <si>
    <t>894812339</t>
  </si>
  <si>
    <t>Příplatek k rourám revizní a čistící šachty z PP DN 600 za uříznutí šachtové roury</t>
  </si>
  <si>
    <t>-283143919</t>
  </si>
  <si>
    <t>Revizní a čistící šachta z polypropylenu PP pro hladké trouby DN 600 Příplatek k cenám 2331 - 2334 za uříznutí šachtové roury</t>
  </si>
  <si>
    <t>91</t>
  </si>
  <si>
    <t>894812357</t>
  </si>
  <si>
    <t>Revizní a čistící šachta z PP DN 600 poklop litinový pro třídu zatížení B125 s teleskopickým adaptérem</t>
  </si>
  <si>
    <t>819843293</t>
  </si>
  <si>
    <t>Revizní a čistící šachta z polypropylenu PP pro hladké trouby DN 600 poklop (mříž) litinový pro třídu zatížení B125 s teleskopickým adaptérem</t>
  </si>
  <si>
    <t>92</t>
  </si>
  <si>
    <t>899104112</t>
  </si>
  <si>
    <t>Osazení poklopů litinových, ocelových nebo železobetonových včetně rámů pro třídu zatížení D400, E600</t>
  </si>
  <si>
    <t>2137484000</t>
  </si>
  <si>
    <t>93</t>
  </si>
  <si>
    <t>55241406</t>
  </si>
  <si>
    <t>poklop šachtový s rámem DN 600 třída D400 s odvětráním</t>
  </si>
  <si>
    <t>973366409</t>
  </si>
  <si>
    <t>94</t>
  </si>
  <si>
    <t>899623151</t>
  </si>
  <si>
    <t>Obetonování potrubí nebo zdiva stok betonem prostým tř. C 16/20 v otevřeném výkopu</t>
  </si>
  <si>
    <t>40902327</t>
  </si>
  <si>
    <t>Obetonování potrubí nebo zdiva stok betonem prostým v otevřeném výkopu, betonem tř. C 16/20</t>
  </si>
  <si>
    <t>14,5*1,5-6,15*1,5</t>
  </si>
  <si>
    <t>95</t>
  </si>
  <si>
    <t>899721111</t>
  </si>
  <si>
    <t>Signalizační vodič DN do 150 mm na potrubí</t>
  </si>
  <si>
    <t>1467894921</t>
  </si>
  <si>
    <t>Signalizační vodič na potrubí DN do 150 mm</t>
  </si>
  <si>
    <t>29,+2+1</t>
  </si>
  <si>
    <t>96</t>
  </si>
  <si>
    <t>899722112</t>
  </si>
  <si>
    <t>Krytí potrubí z plastů výstražnou fólií z PVC 25 cm</t>
  </si>
  <si>
    <t>-1576575102</t>
  </si>
  <si>
    <t>Krytí potrubí z plastů výstražnou fólií z PVC šířky 25 cm</t>
  </si>
  <si>
    <t>Ostatní konstrukce a práce, bourání</t>
  </si>
  <si>
    <t>97</t>
  </si>
  <si>
    <t>916131213</t>
  </si>
  <si>
    <t>Osazení silničního obrubníku betonového stojatého s boční opěrou do lože z betonu prostého</t>
  </si>
  <si>
    <t>630556636</t>
  </si>
  <si>
    <t>Osazení silničního obrubníku betonového se zřízením lože, s vyplněním a zatřením spár cementovou maltou stojatého s boční opěrou z betonu prostého, do lože z betonu prostého</t>
  </si>
  <si>
    <t>98</t>
  </si>
  <si>
    <t>59217031</t>
  </si>
  <si>
    <t>obrubník betonový silniční 1000x150x250mm</t>
  </si>
  <si>
    <t>1865408625</t>
  </si>
  <si>
    <t>99</t>
  </si>
  <si>
    <t>916231213</t>
  </si>
  <si>
    <t>Osazení chodníkového obrubníku betonového stojatého s boční opěrou do lože z betonu prostého</t>
  </si>
  <si>
    <t>559004934</t>
  </si>
  <si>
    <t>Osazení chodníkového obrubníku betonového se zřízením lože, s vyplněním a zatřením spár cementovou maltou stojatého s boční opěrou z betonu prostého, do lože z betonu prostého</t>
  </si>
  <si>
    <t>100</t>
  </si>
  <si>
    <t>59217001</t>
  </si>
  <si>
    <t>obrubník betonový zahradní 1000x50x250mm</t>
  </si>
  <si>
    <t>258990469</t>
  </si>
  <si>
    <t>101</t>
  </si>
  <si>
    <t>919735112</t>
  </si>
  <si>
    <t>Řezání stávajícího živičného krytu hl přes 50 do 100 mm</t>
  </si>
  <si>
    <t>-2132190186</t>
  </si>
  <si>
    <t>Řezání stávajícího živičného krytu nebo podkladu hloubky přes 50 do 100 mm</t>
  </si>
  <si>
    <t>6,5*2+2,6*2+1,5*4+5,2*2</t>
  </si>
  <si>
    <t>102</t>
  </si>
  <si>
    <t>953171021</t>
  </si>
  <si>
    <t>Osazování poklopů litinových nebo ocelových hm do 50 kg - nádrže</t>
  </si>
  <si>
    <t>902971653</t>
  </si>
  <si>
    <t>Osazování kovových předmětů poklopů litinových nebo ocelových včetně rámů, hmotnosti do 50 kg</t>
  </si>
  <si>
    <t>103</t>
  </si>
  <si>
    <t>63126056</t>
  </si>
  <si>
    <t>poklop kompozitní zátěžový hranatý včetně rámů a příslušenství 600/600mm B125</t>
  </si>
  <si>
    <t>-1731327159</t>
  </si>
  <si>
    <t>104</t>
  </si>
  <si>
    <t>953334112</t>
  </si>
  <si>
    <t>Bobtnavý pásek do pracovních spar betonových kcí bentonitový 15 x 10 mm</t>
  </si>
  <si>
    <t>2005973078</t>
  </si>
  <si>
    <t>Bobtnavý pásek do pracovních spar betonových konstrukcí bentonitový, rozměru 15 x 10 mm</t>
  </si>
  <si>
    <t>0,3</t>
  </si>
  <si>
    <t>105</t>
  </si>
  <si>
    <t>977151114</t>
  </si>
  <si>
    <t>Jádrové vrty diamantovými korunkami do stavebních materiálů D přes 50 do 60 mm</t>
  </si>
  <si>
    <t>-1537703433</t>
  </si>
  <si>
    <t>Jádrové vrty diamantovými korunkami do stavebních materiálů (železobetonu, betonu, cihel, obkladů, dlažeb, kamene) průměru přes 50 do 60 mm</t>
  </si>
  <si>
    <t>0,5</t>
  </si>
  <si>
    <t>106</t>
  </si>
  <si>
    <t>977151128</t>
  </si>
  <si>
    <t>Jádrové vrty diamantovými korunkami do stavebních materiálů D přes 250 do 300 mm</t>
  </si>
  <si>
    <t>-1165848137</t>
  </si>
  <si>
    <t>Jádrové vrty diamantovými korunkami do stavebních materiálů (železobetonu, betonu, cihel, obkladů, dlažeb, kamene) průměru přes 250 do 300 mm</t>
  </si>
  <si>
    <t>107</t>
  </si>
  <si>
    <t>979051111</t>
  </si>
  <si>
    <t>Očištění desek nebo dlaždic se spárováním z kameniva těženého při překopech inženýrských sítí</t>
  </si>
  <si>
    <t>-1316895607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</si>
  <si>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</si>
  <si>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108</t>
  </si>
  <si>
    <t>979051121</t>
  </si>
  <si>
    <t>Očištění zámkových dlaždic se spárováním z kameniva těženého při překopech inženýrských sítí</t>
  </si>
  <si>
    <t>1676791578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</si>
  <si>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</si>
  <si>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997</t>
  </si>
  <si>
    <t>Přesun sutě</t>
  </si>
  <si>
    <t>109</t>
  </si>
  <si>
    <t>997221551</t>
  </si>
  <si>
    <t>Vodorovná doprava suti ze sypkých materiálů do 1 km</t>
  </si>
  <si>
    <t>1069447081</t>
  </si>
  <si>
    <t>Vodorovná doprava suti bez naložení, ale se složením a s hrubým urovnáním ze sypkých materiálů, na vzdálenost do 1 km</t>
  </si>
  <si>
    <t>110</t>
  </si>
  <si>
    <t>997221569</t>
  </si>
  <si>
    <t>Příplatek ZKD 1 km u vodorovné dopravy suti z kusových materiálů</t>
  </si>
  <si>
    <t>1166350242</t>
  </si>
  <si>
    <t>Vodorovná doprava suti bez naložení, ale se složením a s hrubým urovnáním Příplatek k ceně za každý další i započatý 1 km přes 1 km</t>
  </si>
  <si>
    <t>14,061*10 'Přepočtené koeficientem množství</t>
  </si>
  <si>
    <t>111</t>
  </si>
  <si>
    <t>997221875</t>
  </si>
  <si>
    <t>Poplatek za uložení na recyklační skládce (skládkovné) stavebního odpadu asfaltového bez obsahu dehtu zatříděného do Katalogu odpadů pod kódem 17 03 02</t>
  </si>
  <si>
    <t>1159239366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</si>
  <si>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</si>
  <si>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</si>
  <si>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</si>
  <si>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112</t>
  </si>
  <si>
    <t>998276101</t>
  </si>
  <si>
    <t>Přesun hmot pro trubní vedení z trub z plastických hmot otevřený výkop</t>
  </si>
  <si>
    <t>210027726</t>
  </si>
  <si>
    <t>Přesun hmot pro trubní vedení hloubené z trub z plastických hmot nebo sklolaminátových pro vodovody, kanalizace, teplovody, produktovody v otevřeném výkopu dopravní vzdálenost do 15 m</t>
  </si>
  <si>
    <t>PSV</t>
  </si>
  <si>
    <t>Práce a dodávky PSV</t>
  </si>
  <si>
    <t>724</t>
  </si>
  <si>
    <t>Zdravotechnika - strojní vybavení</t>
  </si>
  <si>
    <t>113</t>
  </si>
  <si>
    <t>724149102R</t>
  </si>
  <si>
    <t>Montáž čerpadla kalového ponorného pro čerpání dešťových vod o výkonu přes 390-450 l/min bez potrubí a příslušenství</t>
  </si>
  <si>
    <t>-75271307</t>
  </si>
  <si>
    <t>114</t>
  </si>
  <si>
    <t>42611001R</t>
  </si>
  <si>
    <t>čerpadlo kalové  ponorné pro dešťové vody do jímky,  Hmin 5m, Hmax10m, Qmin6,5 l/s, Qmax 7,5l/s,  230V, s plovákem, vč. kabelu 30 m</t>
  </si>
  <si>
    <t>-1409724128</t>
  </si>
  <si>
    <t>115</t>
  </si>
  <si>
    <t>998724101</t>
  </si>
  <si>
    <t>Přesun hmot tonážní pro strojní vybavení v objektech v do 6 m</t>
  </si>
  <si>
    <t>-2093334147</t>
  </si>
  <si>
    <t>Přesun hmot pro strojní vybavení stanovený z hmotnosti přesunovaného materiálu vodorovná dopravní vzdálenost do 50 m v objektech výšky do 6 m</t>
  </si>
  <si>
    <t>741</t>
  </si>
  <si>
    <t>Elektroinstalace - silnoproud</t>
  </si>
  <si>
    <t>116</t>
  </si>
  <si>
    <t>741810001</t>
  </si>
  <si>
    <t>Celková prohlídka elektrického rozvodu a zařízení do 100 000,- Kč</t>
  </si>
  <si>
    <t>-1724638347</t>
  </si>
  <si>
    <t>Zkoušky a prohlídky elektrických rozvodů a zařízení celková prohlídka a vyhotovení revizní zprávy pro objem montážních prací do 100 tis. Kč</t>
  </si>
  <si>
    <t>Práce a dodávky M</t>
  </si>
  <si>
    <t>21-M</t>
  </si>
  <si>
    <t>Elektromontáže</t>
  </si>
  <si>
    <t>117</t>
  </si>
  <si>
    <t>R021</t>
  </si>
  <si>
    <t>Montáž  rozvaděče čerpací stanice na zeď, vč. zapojení kabelů, jističů, proudového chrániče a přívodních kabelů</t>
  </si>
  <si>
    <t>1755905266</t>
  </si>
  <si>
    <t>118</t>
  </si>
  <si>
    <t>357R022</t>
  </si>
  <si>
    <t>skříň rozváděče ČS na zeď, vč. vysrojení (jističe, proudovýc chránič, rozvodnice, vypínače a pod.)</t>
  </si>
  <si>
    <t>256</t>
  </si>
  <si>
    <t>343249158</t>
  </si>
  <si>
    <t>46-M</t>
  </si>
  <si>
    <t>Zemní práce při extr.mont.pracích</t>
  </si>
  <si>
    <t>119</t>
  </si>
  <si>
    <t>460161182</t>
  </si>
  <si>
    <t>Hloubení kabelových rýh ručně š 35 cm hl 90 cm v hornině tř I skupiny 3</t>
  </si>
  <si>
    <t>-1458173757</t>
  </si>
  <si>
    <t>Hloubení zapažených i nezapažených kabelových rýh ručně včetně urovnání dna s přemístěním výkopku do vzdálenosti 3 m od okraje jámy nebo s naložením na dopravní prostředek šířky 35 cm hloubky 90 cm v hornině třídy těžitelnosti I skupiny 3</t>
  </si>
  <si>
    <t>120</t>
  </si>
  <si>
    <t>460171182</t>
  </si>
  <si>
    <t>Hloubení kabelových nezapažených rýh strojně š 35 cm hl 90 cm v hornině tř I skupiny 3</t>
  </si>
  <si>
    <t>346193019</t>
  </si>
  <si>
    <t>Hloubení nezapažených kabelových rýh strojně včetně urovnání dna s přemístěním výkopku do vzdálenosti 3 m od okraje jámy nebo s naložením na dopravní prostředek šířky 35 cm hloubky 90 cm v hornině třídy těžitelnosti I skupiny 3</t>
  </si>
  <si>
    <t>7,9-1</t>
  </si>
  <si>
    <t>121</t>
  </si>
  <si>
    <t>460451192</t>
  </si>
  <si>
    <t>Zásyp kabelových rýh strojně se zhutněním š 35 cm hl 90 cm z horniny tř I skupiny 3</t>
  </si>
  <si>
    <t>-858542776</t>
  </si>
  <si>
    <t>Zásyp kabelových rýh strojně s přemístěním sypaniny ze vzdálenosti do 10 m, s uložením výkopku ve vrstvách včetně zhutnění a urovnání povrchu šířky 35 cm hloubky 90 cm z horniny třídy těžitelnosti I skupiny 3</t>
  </si>
  <si>
    <t>7,9</t>
  </si>
  <si>
    <t>122</t>
  </si>
  <si>
    <t>460661111</t>
  </si>
  <si>
    <t>Kabelové lože z písku pro kabely nn bez zakrytí š lože do 35 cm</t>
  </si>
  <si>
    <t>-973197840</t>
  </si>
  <si>
    <t>Kabelové lože z písku včetně podsypu, zhutnění a urovnání povrchu pro kabely nn bez zakrytí, šířky do 35 cm</t>
  </si>
  <si>
    <t>22,5</t>
  </si>
  <si>
    <t>123</t>
  </si>
  <si>
    <t>460671112</t>
  </si>
  <si>
    <t>Výstražná fólie pro krytí kabelů šířky 25 cm</t>
  </si>
  <si>
    <t>-477964669</t>
  </si>
  <si>
    <t>Výstražná fólie z PVC pro krytí kabelů včetně vyrovnání povrchu rýhy, rozvinutí a uložení fólie šířky do 25 cm</t>
  </si>
  <si>
    <t>124</t>
  </si>
  <si>
    <t>460791213</t>
  </si>
  <si>
    <t>Montáž trubek ochranných plastových uložených volně do rýhy ohebných přes 50 do 90 mm</t>
  </si>
  <si>
    <t>561340062</t>
  </si>
  <si>
    <t>Montáž trubek ochranných uložených volně do rýhy plastových ohebných, vnitřního průměru přes 50 do 90 mm</t>
  </si>
  <si>
    <t>23*2</t>
  </si>
  <si>
    <t>125</t>
  </si>
  <si>
    <t>34571353</t>
  </si>
  <si>
    <t>trubka elektroinstalační ohebná dvouplášťová korugovaná (chránička) D 61/75mm, HDPE+LDPE</t>
  </si>
  <si>
    <t>128</t>
  </si>
  <si>
    <t>-200670697</t>
  </si>
  <si>
    <t>46*1,05 'Přepočtené koeficientem množství</t>
  </si>
  <si>
    <t>126</t>
  </si>
  <si>
    <t>469981111</t>
  </si>
  <si>
    <t>Přesun hmot pro pomocné stavební práce při elektromotážích</t>
  </si>
  <si>
    <t>380800046</t>
  </si>
  <si>
    <t>Přesun hmot pro pomocné stavební práce při elektromontážích dopravní vzdálenost do 1 000 m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</si>
  <si>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</si>
  <si>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</si>
  <si>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</si>
  <si>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</si>
  <si>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</si>
  <si>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</si>
  <si>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</si>
  <si>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</si>
  <si>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</si>
  <si>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</si>
  <si>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1024</t>
  </si>
  <si>
    <t>447950878</t>
  </si>
  <si>
    <t>013254000</t>
  </si>
  <si>
    <t>Dokumentace skutečného provedení stavby</t>
  </si>
  <si>
    <t>-1137980540</t>
  </si>
  <si>
    <t>VRN3</t>
  </si>
  <si>
    <t>Zařízení staveniště</t>
  </si>
  <si>
    <t>034103000</t>
  </si>
  <si>
    <t>Oplocení staveniště</t>
  </si>
  <si>
    <t>2067705719</t>
  </si>
  <si>
    <t>034303000</t>
  </si>
  <si>
    <t>Dopravní značení na staveništi</t>
  </si>
  <si>
    <t>1244736678</t>
  </si>
  <si>
    <t>VRN4</t>
  </si>
  <si>
    <t>Inženýrská činnost</t>
  </si>
  <si>
    <t>049103000</t>
  </si>
  <si>
    <t>Náklady vzniklé v souvislosti s realizací stavby - vytyčení stávající sítí</t>
  </si>
  <si>
    <t>kp</t>
  </si>
  <si>
    <t>27056524</t>
  </si>
  <si>
    <t>SEZNAM FIGUR</t>
  </si>
  <si>
    <t>Výměra</t>
  </si>
  <si>
    <t xml:space="preserve"> 01</t>
  </si>
  <si>
    <t>Lože</t>
  </si>
  <si>
    <t>Obsyp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</si>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</sst>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1"/>
      <c r="AL5" s="21"/>
      <c r="AM5" s="21"/>
      <c r="AN5" s="21"/>
      <c r="AO5" s="21"/>
      <c r="AP5" s="21"/>
      <c r="AQ5" s="21"/>
      <c r="AR5" s="19"/>
      <c r="BE5" s="25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1"/>
      <c r="AL6" s="21"/>
      <c r="AM6" s="21"/>
      <c r="AN6" s="21"/>
      <c r="AO6" s="21"/>
      <c r="AP6" s="21"/>
      <c r="AQ6" s="21"/>
      <c r="AR6" s="19"/>
      <c r="BE6" s="26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0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6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60"/>
      <c r="BS13" s="16" t="s">
        <v>6</v>
      </c>
    </row>
    <row r="14" spans="1:74" ht="13.2">
      <c r="B14" s="20"/>
      <c r="C14" s="21"/>
      <c r="D14" s="21"/>
      <c r="E14" s="265" t="s">
        <v>30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6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260"/>
      <c r="BS16" s="16" t="s">
        <v>4</v>
      </c>
    </row>
    <row r="17" spans="1:71" s="1" customFormat="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0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0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0"/>
      <c r="BS19" s="16" t="s">
        <v>6</v>
      </c>
    </row>
    <row r="20" spans="1:71" s="1" customFormat="1" ht="18.45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0"/>
      <c r="BS20" s="16" t="s">
        <v>34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0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0"/>
    </row>
    <row r="23" spans="1:71" s="1" customFormat="1" ht="16.5" customHeight="1">
      <c r="B23" s="20"/>
      <c r="C23" s="21"/>
      <c r="D23" s="21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1"/>
      <c r="AP23" s="21"/>
      <c r="AQ23" s="21"/>
      <c r="AR23" s="19"/>
      <c r="BE23" s="26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0"/>
    </row>
    <row r="26" spans="1:71" s="2" customFormat="1" ht="25.95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8">
        <f>ROUND(AG94,2)</f>
        <v>0</v>
      </c>
      <c r="AL26" s="269"/>
      <c r="AM26" s="269"/>
      <c r="AN26" s="269"/>
      <c r="AO26" s="269"/>
      <c r="AP26" s="35"/>
      <c r="AQ26" s="35"/>
      <c r="AR26" s="38"/>
      <c r="BE26" s="26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0" t="s">
        <v>39</v>
      </c>
      <c r="M28" s="270"/>
      <c r="N28" s="270"/>
      <c r="O28" s="270"/>
      <c r="P28" s="270"/>
      <c r="Q28" s="35"/>
      <c r="R28" s="35"/>
      <c r="S28" s="35"/>
      <c r="T28" s="35"/>
      <c r="U28" s="35"/>
      <c r="V28" s="35"/>
      <c r="W28" s="270" t="s">
        <v>40</v>
      </c>
      <c r="X28" s="270"/>
      <c r="Y28" s="270"/>
      <c r="Z28" s="270"/>
      <c r="AA28" s="270"/>
      <c r="AB28" s="270"/>
      <c r="AC28" s="270"/>
      <c r="AD28" s="270"/>
      <c r="AE28" s="270"/>
      <c r="AF28" s="35"/>
      <c r="AG28" s="35"/>
      <c r="AH28" s="35"/>
      <c r="AI28" s="35"/>
      <c r="AJ28" s="35"/>
      <c r="AK28" s="270" t="s">
        <v>41</v>
      </c>
      <c r="AL28" s="270"/>
      <c r="AM28" s="270"/>
      <c r="AN28" s="270"/>
      <c r="AO28" s="270"/>
      <c r="AP28" s="35"/>
      <c r="AQ28" s="35"/>
      <c r="AR28" s="38"/>
      <c r="BE28" s="260"/>
    </row>
    <row r="29" spans="1:71" s="3" customFormat="1" ht="14.4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73">
        <v>0.21</v>
      </c>
      <c r="M29" s="272"/>
      <c r="N29" s="272"/>
      <c r="O29" s="272"/>
      <c r="P29" s="272"/>
      <c r="Q29" s="40"/>
      <c r="R29" s="40"/>
      <c r="S29" s="40"/>
      <c r="T29" s="40"/>
      <c r="U29" s="40"/>
      <c r="V29" s="40"/>
      <c r="W29" s="271">
        <f>ROUND(AZ94, 2)</f>
        <v>0</v>
      </c>
      <c r="X29" s="272"/>
      <c r="Y29" s="272"/>
      <c r="Z29" s="272"/>
      <c r="AA29" s="272"/>
      <c r="AB29" s="272"/>
      <c r="AC29" s="272"/>
      <c r="AD29" s="272"/>
      <c r="AE29" s="272"/>
      <c r="AF29" s="40"/>
      <c r="AG29" s="40"/>
      <c r="AH29" s="40"/>
      <c r="AI29" s="40"/>
      <c r="AJ29" s="40"/>
      <c r="AK29" s="271">
        <f>ROUND(AV94, 2)</f>
        <v>0</v>
      </c>
      <c r="AL29" s="272"/>
      <c r="AM29" s="272"/>
      <c r="AN29" s="272"/>
      <c r="AO29" s="272"/>
      <c r="AP29" s="40"/>
      <c r="AQ29" s="40"/>
      <c r="AR29" s="41"/>
      <c r="BE29" s="261"/>
    </row>
    <row r="30" spans="1:71" s="3" customFormat="1" ht="14.4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73">
        <v>0.15</v>
      </c>
      <c r="M30" s="272"/>
      <c r="N30" s="272"/>
      <c r="O30" s="272"/>
      <c r="P30" s="272"/>
      <c r="Q30" s="40"/>
      <c r="R30" s="40"/>
      <c r="S30" s="40"/>
      <c r="T30" s="40"/>
      <c r="U30" s="40"/>
      <c r="V30" s="40"/>
      <c r="W30" s="271">
        <f>ROUND(BA94, 2)</f>
        <v>0</v>
      </c>
      <c r="X30" s="272"/>
      <c r="Y30" s="272"/>
      <c r="Z30" s="272"/>
      <c r="AA30" s="272"/>
      <c r="AB30" s="272"/>
      <c r="AC30" s="272"/>
      <c r="AD30" s="272"/>
      <c r="AE30" s="272"/>
      <c r="AF30" s="40"/>
      <c r="AG30" s="40"/>
      <c r="AH30" s="40"/>
      <c r="AI30" s="40"/>
      <c r="AJ30" s="40"/>
      <c r="AK30" s="271">
        <f>ROUND(AW94, 2)</f>
        <v>0</v>
      </c>
      <c r="AL30" s="272"/>
      <c r="AM30" s="272"/>
      <c r="AN30" s="272"/>
      <c r="AO30" s="272"/>
      <c r="AP30" s="40"/>
      <c r="AQ30" s="40"/>
      <c r="AR30" s="41"/>
      <c r="BE30" s="261"/>
    </row>
    <row r="31" spans="1:71" s="3" customFormat="1" ht="14.4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73">
        <v>0.21</v>
      </c>
      <c r="M31" s="272"/>
      <c r="N31" s="272"/>
      <c r="O31" s="272"/>
      <c r="P31" s="272"/>
      <c r="Q31" s="40"/>
      <c r="R31" s="40"/>
      <c r="S31" s="40"/>
      <c r="T31" s="40"/>
      <c r="U31" s="40"/>
      <c r="V31" s="40"/>
      <c r="W31" s="271">
        <f>ROUND(BB94,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0"/>
      <c r="AG31" s="40"/>
      <c r="AH31" s="40"/>
      <c r="AI31" s="40"/>
      <c r="AJ31" s="40"/>
      <c r="AK31" s="271">
        <v>0</v>
      </c>
      <c r="AL31" s="272"/>
      <c r="AM31" s="272"/>
      <c r="AN31" s="272"/>
      <c r="AO31" s="272"/>
      <c r="AP31" s="40"/>
      <c r="AQ31" s="40"/>
      <c r="AR31" s="41"/>
      <c r="BE31" s="261"/>
    </row>
    <row r="32" spans="1:71" s="3" customFormat="1" ht="14.4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73">
        <v>0.15</v>
      </c>
      <c r="M32" s="272"/>
      <c r="N32" s="272"/>
      <c r="O32" s="272"/>
      <c r="P32" s="272"/>
      <c r="Q32" s="40"/>
      <c r="R32" s="40"/>
      <c r="S32" s="40"/>
      <c r="T32" s="40"/>
      <c r="U32" s="40"/>
      <c r="V32" s="40"/>
      <c r="W32" s="271">
        <f>ROUND(BC94,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0"/>
      <c r="AG32" s="40"/>
      <c r="AH32" s="40"/>
      <c r="AI32" s="40"/>
      <c r="AJ32" s="40"/>
      <c r="AK32" s="271">
        <v>0</v>
      </c>
      <c r="AL32" s="272"/>
      <c r="AM32" s="272"/>
      <c r="AN32" s="272"/>
      <c r="AO32" s="272"/>
      <c r="AP32" s="40"/>
      <c r="AQ32" s="40"/>
      <c r="AR32" s="41"/>
      <c r="BE32" s="261"/>
    </row>
    <row r="33" spans="1:57" s="3" customFormat="1" ht="14.4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73">
        <v>0</v>
      </c>
      <c r="M33" s="272"/>
      <c r="N33" s="272"/>
      <c r="O33" s="272"/>
      <c r="P33" s="272"/>
      <c r="Q33" s="40"/>
      <c r="R33" s="40"/>
      <c r="S33" s="40"/>
      <c r="T33" s="40"/>
      <c r="U33" s="40"/>
      <c r="V33" s="40"/>
      <c r="W33" s="271">
        <f>ROUND(BD94, 2)</f>
        <v>0</v>
      </c>
      <c r="X33" s="272"/>
      <c r="Y33" s="272"/>
      <c r="Z33" s="272"/>
      <c r="AA33" s="272"/>
      <c r="AB33" s="272"/>
      <c r="AC33" s="272"/>
      <c r="AD33" s="272"/>
      <c r="AE33" s="272"/>
      <c r="AF33" s="40"/>
      <c r="AG33" s="40"/>
      <c r="AH33" s="40"/>
      <c r="AI33" s="40"/>
      <c r="AJ33" s="40"/>
      <c r="AK33" s="271">
        <v>0</v>
      </c>
      <c r="AL33" s="272"/>
      <c r="AM33" s="272"/>
      <c r="AN33" s="272"/>
      <c r="AO33" s="272"/>
      <c r="AP33" s="40"/>
      <c r="AQ33" s="40"/>
      <c r="AR33" s="41"/>
      <c r="BE33" s="26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0"/>
    </row>
    <row r="35" spans="1:57" s="2" customFormat="1" ht="25.95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74" t="s">
        <v>50</v>
      </c>
      <c r="Y35" s="275"/>
      <c r="Z35" s="275"/>
      <c r="AA35" s="275"/>
      <c r="AB35" s="275"/>
      <c r="AC35" s="44"/>
      <c r="AD35" s="44"/>
      <c r="AE35" s="44"/>
      <c r="AF35" s="44"/>
      <c r="AG35" s="44"/>
      <c r="AH35" s="44"/>
      <c r="AI35" s="44"/>
      <c r="AJ35" s="44"/>
      <c r="AK35" s="276">
        <f>SUM(AK26:AK33)</f>
        <v>0</v>
      </c>
      <c r="AL35" s="275"/>
      <c r="AM35" s="275"/>
      <c r="AN35" s="275"/>
      <c r="AO35" s="277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092/2023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8" t="str">
        <f>K6</f>
        <v>Přepojení dešťové kanalizace úřadu práce v Odrách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Úřad práce Odry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0" t="str">
        <f>IF(AN8= "","",AN8)</f>
        <v>27. 9. 2023</v>
      </c>
      <c r="AN87" s="280"/>
      <c r="AO87" s="35"/>
      <c r="AP87" s="35"/>
      <c r="AQ87" s="35"/>
      <c r="AR87" s="38"/>
      <c r="BE87" s="33"/>
    </row>
    <row r="88" spans="1:91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Město Odry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81" t="str">
        <f>IF(E17="","",E17)</f>
        <v>Ing. Petr Elkner</v>
      </c>
      <c r="AN89" s="282"/>
      <c r="AO89" s="282"/>
      <c r="AP89" s="282"/>
      <c r="AQ89" s="35"/>
      <c r="AR89" s="38"/>
      <c r="AS89" s="283" t="s">
        <v>58</v>
      </c>
      <c r="AT89" s="28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15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81" t="str">
        <f>IF(E20="","",E20)</f>
        <v xml:space="preserve"> </v>
      </c>
      <c r="AN90" s="282"/>
      <c r="AO90" s="282"/>
      <c r="AP90" s="282"/>
      <c r="AQ90" s="35"/>
      <c r="AR90" s="38"/>
      <c r="AS90" s="285"/>
      <c r="AT90" s="28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7"/>
      <c r="AT91" s="28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9" t="s">
        <v>59</v>
      </c>
      <c r="D92" s="290"/>
      <c r="E92" s="290"/>
      <c r="F92" s="290"/>
      <c r="G92" s="290"/>
      <c r="H92" s="72"/>
      <c r="I92" s="291" t="s">
        <v>60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61</v>
      </c>
      <c r="AH92" s="290"/>
      <c r="AI92" s="290"/>
      <c r="AJ92" s="290"/>
      <c r="AK92" s="290"/>
      <c r="AL92" s="290"/>
      <c r="AM92" s="290"/>
      <c r="AN92" s="291" t="s">
        <v>62</v>
      </c>
      <c r="AO92" s="290"/>
      <c r="AP92" s="293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1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7">
        <f>ROUND(SUM(AG95:AG96),2)</f>
        <v>0</v>
      </c>
      <c r="AH94" s="297"/>
      <c r="AI94" s="297"/>
      <c r="AJ94" s="297"/>
      <c r="AK94" s="297"/>
      <c r="AL94" s="297"/>
      <c r="AM94" s="297"/>
      <c r="AN94" s="298">
        <f>SUM(AG94,AT94)</f>
        <v>0</v>
      </c>
      <c r="AO94" s="298"/>
      <c r="AP94" s="298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77</v>
      </c>
      <c r="BT94" s="90" t="s">
        <v>78</v>
      </c>
      <c r="BU94" s="91" t="s">
        <v>79</v>
      </c>
      <c r="BV94" s="90" t="s">
        <v>80</v>
      </c>
      <c r="BW94" s="90" t="s">
        <v>5</v>
      </c>
      <c r="BX94" s="90" t="s">
        <v>81</v>
      </c>
      <c r="CL94" s="90" t="s">
        <v>1</v>
      </c>
    </row>
    <row r="95" spans="1:91" s="7" customFormat="1" ht="24.75" customHeight="1">
      <c r="A95" s="92" t="s">
        <v>82</v>
      </c>
      <c r="B95" s="93"/>
      <c r="C95" s="94"/>
      <c r="D95" s="296" t="s">
        <v>83</v>
      </c>
      <c r="E95" s="296"/>
      <c r="F95" s="296"/>
      <c r="G95" s="296"/>
      <c r="H95" s="296"/>
      <c r="I95" s="95"/>
      <c r="J95" s="296" t="s">
        <v>17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4">
        <f>'01 - Přepojení dešťové ka...'!J30</f>
        <v>0</v>
      </c>
      <c r="AH95" s="295"/>
      <c r="AI95" s="295"/>
      <c r="AJ95" s="295"/>
      <c r="AK95" s="295"/>
      <c r="AL95" s="295"/>
      <c r="AM95" s="295"/>
      <c r="AN95" s="294">
        <f>SUM(AG95,AT95)</f>
        <v>0</v>
      </c>
      <c r="AO95" s="295"/>
      <c r="AP95" s="295"/>
      <c r="AQ95" s="96" t="s">
        <v>84</v>
      </c>
      <c r="AR95" s="97"/>
      <c r="AS95" s="98">
        <v>0</v>
      </c>
      <c r="AT95" s="99">
        <f>ROUND(SUM(AV95:AW95),2)</f>
        <v>0</v>
      </c>
      <c r="AU95" s="100">
        <f>'01 - Přepojení dešťové ka...'!P131</f>
        <v>0</v>
      </c>
      <c r="AV95" s="99">
        <f>'01 - Přepojení dešťové ka...'!J33</f>
        <v>0</v>
      </c>
      <c r="AW95" s="99">
        <f>'01 - Přepojení dešťové ka...'!J34</f>
        <v>0</v>
      </c>
      <c r="AX95" s="99">
        <f>'01 - Přepojení dešťové ka...'!J35</f>
        <v>0</v>
      </c>
      <c r="AY95" s="99">
        <f>'01 - Přepojení dešťové ka...'!J36</f>
        <v>0</v>
      </c>
      <c r="AZ95" s="99">
        <f>'01 - Přepojení dešťové ka...'!F33</f>
        <v>0</v>
      </c>
      <c r="BA95" s="99">
        <f>'01 - Přepojení dešťové ka...'!F34</f>
        <v>0</v>
      </c>
      <c r="BB95" s="99">
        <f>'01 - Přepojení dešťové ka...'!F35</f>
        <v>0</v>
      </c>
      <c r="BC95" s="99">
        <f>'01 - Přepojení dešťové ka...'!F36</f>
        <v>0</v>
      </c>
      <c r="BD95" s="101">
        <f>'01 - Přepojení dešťové ka...'!F37</f>
        <v>0</v>
      </c>
      <c r="BT95" s="102" t="s">
        <v>85</v>
      </c>
      <c r="BV95" s="102" t="s">
        <v>80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82</v>
      </c>
      <c r="B96" s="93"/>
      <c r="C96" s="94"/>
      <c r="D96" s="296" t="s">
        <v>88</v>
      </c>
      <c r="E96" s="296"/>
      <c r="F96" s="296"/>
      <c r="G96" s="296"/>
      <c r="H96" s="296"/>
      <c r="I96" s="95"/>
      <c r="J96" s="296" t="s">
        <v>89</v>
      </c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94">
        <f>'02 - VRN'!J30</f>
        <v>0</v>
      </c>
      <c r="AH96" s="295"/>
      <c r="AI96" s="295"/>
      <c r="AJ96" s="295"/>
      <c r="AK96" s="295"/>
      <c r="AL96" s="295"/>
      <c r="AM96" s="295"/>
      <c r="AN96" s="294">
        <f>SUM(AG96,AT96)</f>
        <v>0</v>
      </c>
      <c r="AO96" s="295"/>
      <c r="AP96" s="295"/>
      <c r="AQ96" s="96" t="s">
        <v>90</v>
      </c>
      <c r="AR96" s="97"/>
      <c r="AS96" s="103">
        <v>0</v>
      </c>
      <c r="AT96" s="104">
        <f>ROUND(SUM(AV96:AW96),2)</f>
        <v>0</v>
      </c>
      <c r="AU96" s="105">
        <f>'02 - VRN'!P120</f>
        <v>0</v>
      </c>
      <c r="AV96" s="104">
        <f>'02 - VRN'!J33</f>
        <v>0</v>
      </c>
      <c r="AW96" s="104">
        <f>'02 - VRN'!J34</f>
        <v>0</v>
      </c>
      <c r="AX96" s="104">
        <f>'02 - VRN'!J35</f>
        <v>0</v>
      </c>
      <c r="AY96" s="104">
        <f>'02 - VRN'!J36</f>
        <v>0</v>
      </c>
      <c r="AZ96" s="104">
        <f>'02 - VRN'!F33</f>
        <v>0</v>
      </c>
      <c r="BA96" s="104">
        <f>'02 - VRN'!F34</f>
        <v>0</v>
      </c>
      <c r="BB96" s="104">
        <f>'02 - VRN'!F35</f>
        <v>0</v>
      </c>
      <c r="BC96" s="104">
        <f>'02 - VRN'!F36</f>
        <v>0</v>
      </c>
      <c r="BD96" s="106">
        <f>'02 - VRN'!F37</f>
        <v>0</v>
      </c>
      <c r="BT96" s="102" t="s">
        <v>85</v>
      </c>
      <c r="BV96" s="102" t="s">
        <v>80</v>
      </c>
      <c r="BW96" s="102" t="s">
        <v>91</v>
      </c>
      <c r="BX96" s="102" t="s">
        <v>5</v>
      </c>
      <c r="CL96" s="102" t="s">
        <v>1</v>
      </c>
      <c r="CM96" s="102" t="s">
        <v>87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U+U7G2PDVyLuxftXM+0c6GYxQC/73C8Tmr24x9G8eOZqiFoekfJoOaZGAEObmPW3/9LvPdowNsZCQIa1BaXzQA==" saltValue="JtpK+szb88s78oxK31WtsvIPmfihT+JWwWuLZr5+t0d4tdSTD4ZC9N2Wog3SCO62/ozPOaXA8FntpL2/x9Xdf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Přepojení dešťové ka...'!C2" display="/"/>
    <hyperlink ref="A96" location="'02 - VRN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1" width="14.140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86</v>
      </c>
      <c r="AZ2" s="107" t="s">
        <v>92</v>
      </c>
      <c r="BA2" s="107" t="s">
        <v>93</v>
      </c>
      <c r="BB2" s="107" t="s">
        <v>1</v>
      </c>
      <c r="BC2" s="107" t="s">
        <v>94</v>
      </c>
      <c r="BD2" s="107" t="s">
        <v>87</v>
      </c>
    </row>
    <row r="3" spans="1:5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87</v>
      </c>
      <c r="AZ3" s="107" t="s">
        <v>95</v>
      </c>
      <c r="BA3" s="107" t="s">
        <v>93</v>
      </c>
      <c r="BB3" s="107" t="s">
        <v>1</v>
      </c>
      <c r="BC3" s="107" t="s">
        <v>96</v>
      </c>
      <c r="BD3" s="107" t="s">
        <v>87</v>
      </c>
    </row>
    <row r="4" spans="1:56" s="1" customFormat="1" ht="24.9" customHeight="1">
      <c r="B4" s="19"/>
      <c r="D4" s="110" t="s">
        <v>97</v>
      </c>
      <c r="L4" s="19"/>
      <c r="M4" s="111" t="s">
        <v>10</v>
      </c>
      <c r="AT4" s="16" t="s">
        <v>4</v>
      </c>
      <c r="AZ4" s="107" t="s">
        <v>98</v>
      </c>
      <c r="BA4" s="107" t="s">
        <v>99</v>
      </c>
      <c r="BB4" s="107" t="s">
        <v>1</v>
      </c>
      <c r="BC4" s="107" t="s">
        <v>100</v>
      </c>
      <c r="BD4" s="107" t="s">
        <v>87</v>
      </c>
    </row>
    <row r="5" spans="1:56" s="1" customFormat="1" ht="6.9" customHeight="1">
      <c r="B5" s="19"/>
      <c r="L5" s="19"/>
      <c r="AZ5" s="107" t="s">
        <v>101</v>
      </c>
      <c r="BA5" s="107" t="s">
        <v>99</v>
      </c>
      <c r="BB5" s="107" t="s">
        <v>1</v>
      </c>
      <c r="BC5" s="107" t="s">
        <v>102</v>
      </c>
      <c r="BD5" s="107" t="s">
        <v>87</v>
      </c>
    </row>
    <row r="6" spans="1:56" s="1" customFormat="1" ht="12" customHeight="1">
      <c r="B6" s="19"/>
      <c r="D6" s="112" t="s">
        <v>16</v>
      </c>
      <c r="L6" s="19"/>
      <c r="AZ6" s="107" t="s">
        <v>103</v>
      </c>
      <c r="BA6" s="107" t="s">
        <v>99</v>
      </c>
      <c r="BB6" s="107" t="s">
        <v>1</v>
      </c>
      <c r="BC6" s="107" t="s">
        <v>104</v>
      </c>
      <c r="BD6" s="107" t="s">
        <v>87</v>
      </c>
    </row>
    <row r="7" spans="1:56" s="1" customFormat="1" ht="16.5" customHeight="1">
      <c r="B7" s="19"/>
      <c r="E7" s="300" t="str">
        <f>'Rekapitulace stavby'!K6</f>
        <v>Přepojení dešťové kanalizace úřadu práce v Odrách</v>
      </c>
      <c r="F7" s="301"/>
      <c r="G7" s="301"/>
      <c r="H7" s="301"/>
      <c r="L7" s="19"/>
      <c r="AZ7" s="107" t="s">
        <v>105</v>
      </c>
      <c r="BA7" s="107" t="s">
        <v>99</v>
      </c>
      <c r="BB7" s="107" t="s">
        <v>1</v>
      </c>
      <c r="BC7" s="107" t="s">
        <v>106</v>
      </c>
      <c r="BD7" s="107" t="s">
        <v>87</v>
      </c>
    </row>
    <row r="8" spans="1:56" s="2" customFormat="1" ht="12" customHeight="1">
      <c r="A8" s="33"/>
      <c r="B8" s="38"/>
      <c r="C8" s="33"/>
      <c r="D8" s="112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07" t="s">
        <v>108</v>
      </c>
      <c r="BA8" s="107" t="s">
        <v>99</v>
      </c>
      <c r="BB8" s="107" t="s">
        <v>1</v>
      </c>
      <c r="BC8" s="107" t="s">
        <v>109</v>
      </c>
      <c r="BD8" s="107" t="s">
        <v>87</v>
      </c>
    </row>
    <row r="9" spans="1:56" s="2" customFormat="1" ht="16.5" customHeight="1">
      <c r="A9" s="33"/>
      <c r="B9" s="38"/>
      <c r="C9" s="33"/>
      <c r="D9" s="33"/>
      <c r="E9" s="302" t="s">
        <v>110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07" t="s">
        <v>111</v>
      </c>
      <c r="BA9" s="107" t="s">
        <v>99</v>
      </c>
      <c r="BB9" s="107" t="s">
        <v>1</v>
      </c>
      <c r="BC9" s="107" t="s">
        <v>112</v>
      </c>
      <c r="BD9" s="107" t="s">
        <v>87</v>
      </c>
    </row>
    <row r="10" spans="1:5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07" t="s">
        <v>113</v>
      </c>
      <c r="BA10" s="107" t="s">
        <v>114</v>
      </c>
      <c r="BB10" s="107" t="s">
        <v>1</v>
      </c>
      <c r="BC10" s="107" t="s">
        <v>115</v>
      </c>
      <c r="BD10" s="107" t="s">
        <v>87</v>
      </c>
    </row>
    <row r="11" spans="1:56" s="2" customFormat="1" ht="12" customHeight="1">
      <c r="A11" s="33"/>
      <c r="B11" s="38"/>
      <c r="C11" s="33"/>
      <c r="D11" s="112" t="s">
        <v>18</v>
      </c>
      <c r="E11" s="33"/>
      <c r="F11" s="113" t="s">
        <v>1</v>
      </c>
      <c r="G11" s="33"/>
      <c r="H11" s="33"/>
      <c r="I11" s="112" t="s">
        <v>19</v>
      </c>
      <c r="J11" s="113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8"/>
      <c r="C12" s="33"/>
      <c r="D12" s="112" t="s">
        <v>20</v>
      </c>
      <c r="E12" s="33"/>
      <c r="F12" s="113" t="s">
        <v>21</v>
      </c>
      <c r="G12" s="33"/>
      <c r="H12" s="33"/>
      <c r="I12" s="112" t="s">
        <v>22</v>
      </c>
      <c r="J12" s="114" t="str">
        <f>'Rekapitulace stavby'!AN8</f>
        <v>27. 9. 2023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8"/>
      <c r="C15" s="33"/>
      <c r="D15" s="33"/>
      <c r="E15" s="113" t="s">
        <v>27</v>
      </c>
      <c r="F15" s="33"/>
      <c r="G15" s="33"/>
      <c r="H15" s="33"/>
      <c r="I15" s="112" t="s">
        <v>28</v>
      </c>
      <c r="J15" s="113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2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25</v>
      </c>
      <c r="J20" s="113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">
        <v>33</v>
      </c>
      <c r="F21" s="33"/>
      <c r="G21" s="33"/>
      <c r="H21" s="33"/>
      <c r="I21" s="112" t="s">
        <v>28</v>
      </c>
      <c r="J21" s="113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35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9" t="s">
        <v>38</v>
      </c>
      <c r="E30" s="33"/>
      <c r="F30" s="33"/>
      <c r="G30" s="33"/>
      <c r="H30" s="33"/>
      <c r="I30" s="33"/>
      <c r="J30" s="120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8"/>
      <c r="E31" s="118"/>
      <c r="F31" s="118"/>
      <c r="G31" s="118"/>
      <c r="H31" s="118"/>
      <c r="I31" s="118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1" t="s">
        <v>40</v>
      </c>
      <c r="G32" s="33"/>
      <c r="H32" s="33"/>
      <c r="I32" s="121" t="s">
        <v>39</v>
      </c>
      <c r="J32" s="121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42</v>
      </c>
      <c r="E33" s="112" t="s">
        <v>43</v>
      </c>
      <c r="F33" s="123">
        <f>ROUND((SUM(BE131:BE501)),  2)</f>
        <v>0</v>
      </c>
      <c r="G33" s="33"/>
      <c r="H33" s="33"/>
      <c r="I33" s="124">
        <v>0.21</v>
      </c>
      <c r="J33" s="123">
        <f>ROUND(((SUM(BE131:BE501))*I33),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2" t="s">
        <v>44</v>
      </c>
      <c r="F34" s="123">
        <f>ROUND((SUM(BF131:BF501)),  2)</f>
        <v>0</v>
      </c>
      <c r="G34" s="33"/>
      <c r="H34" s="33"/>
      <c r="I34" s="124">
        <v>0.15</v>
      </c>
      <c r="J34" s="123">
        <f>ROUND(((SUM(BF131:BF501))*I34),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2" t="s">
        <v>45</v>
      </c>
      <c r="F35" s="123">
        <f>ROUND((SUM(BG131:BG501)),  2)</f>
        <v>0</v>
      </c>
      <c r="G35" s="33"/>
      <c r="H35" s="33"/>
      <c r="I35" s="124">
        <v>0.21</v>
      </c>
      <c r="J35" s="123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2" t="s">
        <v>46</v>
      </c>
      <c r="F36" s="123">
        <f>ROUND((SUM(BH131:BH501)),  2)</f>
        <v>0</v>
      </c>
      <c r="G36" s="33"/>
      <c r="H36" s="33"/>
      <c r="I36" s="124">
        <v>0.15</v>
      </c>
      <c r="J36" s="123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2" t="s">
        <v>47</v>
      </c>
      <c r="F37" s="123">
        <f>ROUND((SUM(BI131:BI501)),  2)</f>
        <v>0</v>
      </c>
      <c r="G37" s="33"/>
      <c r="H37" s="33"/>
      <c r="I37" s="124">
        <v>0</v>
      </c>
      <c r="J37" s="123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Přepojení dešťové kanalizace úřadu práce v Odrách</v>
      </c>
      <c r="F85" s="308"/>
      <c r="G85" s="308"/>
      <c r="H85" s="30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8" t="str">
        <f>E9</f>
        <v>01 - Přepojení dešťové kanalizace úřadu práce v Odrách</v>
      </c>
      <c r="F87" s="309"/>
      <c r="G87" s="309"/>
      <c r="H87" s="30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Úřad práce Odry</v>
      </c>
      <c r="G89" s="35"/>
      <c r="H89" s="35"/>
      <c r="I89" s="28" t="s">
        <v>22</v>
      </c>
      <c r="J89" s="65" t="str">
        <f>IF(J12="","",J12)</f>
        <v>27. 9. 2023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Město Odry </v>
      </c>
      <c r="G91" s="35"/>
      <c r="H91" s="35"/>
      <c r="I91" s="28" t="s">
        <v>31</v>
      </c>
      <c r="J91" s="31" t="str">
        <f>E21</f>
        <v>Ing. Petr Elkner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117</v>
      </c>
      <c r="D94" s="144"/>
      <c r="E94" s="144"/>
      <c r="F94" s="144"/>
      <c r="G94" s="144"/>
      <c r="H94" s="144"/>
      <c r="I94" s="144"/>
      <c r="J94" s="145" t="s">
        <v>118</v>
      </c>
      <c r="K94" s="144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6" t="s">
        <v>119</v>
      </c>
      <c r="D96" s="35"/>
      <c r="E96" s="35"/>
      <c r="F96" s="35"/>
      <c r="G96" s="35"/>
      <c r="H96" s="35"/>
      <c r="I96" s="35"/>
      <c r="J96" s="83">
        <f>J131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" customHeight="1">
      <c r="B97" s="147"/>
      <c r="C97" s="148"/>
      <c r="D97" s="149" t="s">
        <v>121</v>
      </c>
      <c r="E97" s="150"/>
      <c r="F97" s="150"/>
      <c r="G97" s="150"/>
      <c r="H97" s="150"/>
      <c r="I97" s="150"/>
      <c r="J97" s="151">
        <f>J132</f>
        <v>0</v>
      </c>
      <c r="K97" s="148"/>
      <c r="L97" s="152"/>
    </row>
    <row r="98" spans="1:31" s="10" customFormat="1" ht="19.95" customHeight="1">
      <c r="B98" s="153"/>
      <c r="C98" s="154"/>
      <c r="D98" s="155" t="s">
        <v>122</v>
      </c>
      <c r="E98" s="156"/>
      <c r="F98" s="156"/>
      <c r="G98" s="156"/>
      <c r="H98" s="156"/>
      <c r="I98" s="156"/>
      <c r="J98" s="157">
        <f>J133</f>
        <v>0</v>
      </c>
      <c r="K98" s="154"/>
      <c r="L98" s="158"/>
    </row>
    <row r="99" spans="1:31" s="10" customFormat="1" ht="19.95" customHeight="1">
      <c r="B99" s="153"/>
      <c r="C99" s="154"/>
      <c r="D99" s="155" t="s">
        <v>123</v>
      </c>
      <c r="E99" s="156"/>
      <c r="F99" s="156"/>
      <c r="G99" s="156"/>
      <c r="H99" s="156"/>
      <c r="I99" s="156"/>
      <c r="J99" s="157">
        <f>J231</f>
        <v>0</v>
      </c>
      <c r="K99" s="154"/>
      <c r="L99" s="158"/>
    </row>
    <row r="100" spans="1:31" s="10" customFormat="1" ht="19.95" customHeight="1">
      <c r="B100" s="153"/>
      <c r="C100" s="154"/>
      <c r="D100" s="155" t="s">
        <v>124</v>
      </c>
      <c r="E100" s="156"/>
      <c r="F100" s="156"/>
      <c r="G100" s="156"/>
      <c r="H100" s="156"/>
      <c r="I100" s="156"/>
      <c r="J100" s="157">
        <f>J247</f>
        <v>0</v>
      </c>
      <c r="K100" s="154"/>
      <c r="L100" s="158"/>
    </row>
    <row r="101" spans="1:31" s="10" customFormat="1" ht="19.95" customHeight="1">
      <c r="B101" s="153"/>
      <c r="C101" s="154"/>
      <c r="D101" s="155" t="s">
        <v>125</v>
      </c>
      <c r="E101" s="156"/>
      <c r="F101" s="156"/>
      <c r="G101" s="156"/>
      <c r="H101" s="156"/>
      <c r="I101" s="156"/>
      <c r="J101" s="157">
        <f>J280</f>
        <v>0</v>
      </c>
      <c r="K101" s="154"/>
      <c r="L101" s="158"/>
    </row>
    <row r="102" spans="1:31" s="10" customFormat="1" ht="19.95" customHeight="1">
      <c r="B102" s="153"/>
      <c r="C102" s="154"/>
      <c r="D102" s="155" t="s">
        <v>126</v>
      </c>
      <c r="E102" s="156"/>
      <c r="F102" s="156"/>
      <c r="G102" s="156"/>
      <c r="H102" s="156"/>
      <c r="I102" s="156"/>
      <c r="J102" s="157">
        <f>J296</f>
        <v>0</v>
      </c>
      <c r="K102" s="154"/>
      <c r="L102" s="158"/>
    </row>
    <row r="103" spans="1:31" s="10" customFormat="1" ht="19.95" customHeight="1">
      <c r="B103" s="153"/>
      <c r="C103" s="154"/>
      <c r="D103" s="155" t="s">
        <v>127</v>
      </c>
      <c r="E103" s="156"/>
      <c r="F103" s="156"/>
      <c r="G103" s="156"/>
      <c r="H103" s="156"/>
      <c r="I103" s="156"/>
      <c r="J103" s="157">
        <f>J412</f>
        <v>0</v>
      </c>
      <c r="K103" s="154"/>
      <c r="L103" s="158"/>
    </row>
    <row r="104" spans="1:31" s="10" customFormat="1" ht="19.95" customHeight="1">
      <c r="B104" s="153"/>
      <c r="C104" s="154"/>
      <c r="D104" s="155" t="s">
        <v>128</v>
      </c>
      <c r="E104" s="156"/>
      <c r="F104" s="156"/>
      <c r="G104" s="156"/>
      <c r="H104" s="156"/>
      <c r="I104" s="156"/>
      <c r="J104" s="157">
        <f>J446</f>
        <v>0</v>
      </c>
      <c r="K104" s="154"/>
      <c r="L104" s="158"/>
    </row>
    <row r="105" spans="1:31" s="10" customFormat="1" ht="19.95" customHeight="1">
      <c r="B105" s="153"/>
      <c r="C105" s="154"/>
      <c r="D105" s="155" t="s">
        <v>129</v>
      </c>
      <c r="E105" s="156"/>
      <c r="F105" s="156"/>
      <c r="G105" s="156"/>
      <c r="H105" s="156"/>
      <c r="I105" s="156"/>
      <c r="J105" s="157">
        <f>J454</f>
        <v>0</v>
      </c>
      <c r="K105" s="154"/>
      <c r="L105" s="158"/>
    </row>
    <row r="106" spans="1:31" s="9" customFormat="1" ht="24.9" customHeight="1">
      <c r="B106" s="147"/>
      <c r="C106" s="148"/>
      <c r="D106" s="149" t="s">
        <v>130</v>
      </c>
      <c r="E106" s="150"/>
      <c r="F106" s="150"/>
      <c r="G106" s="150"/>
      <c r="H106" s="150"/>
      <c r="I106" s="150"/>
      <c r="J106" s="151">
        <f>J457</f>
        <v>0</v>
      </c>
      <c r="K106" s="148"/>
      <c r="L106" s="152"/>
    </row>
    <row r="107" spans="1:31" s="10" customFormat="1" ht="19.95" customHeight="1">
      <c r="B107" s="153"/>
      <c r="C107" s="154"/>
      <c r="D107" s="155" t="s">
        <v>131</v>
      </c>
      <c r="E107" s="156"/>
      <c r="F107" s="156"/>
      <c r="G107" s="156"/>
      <c r="H107" s="156"/>
      <c r="I107" s="156"/>
      <c r="J107" s="157">
        <f>J458</f>
        <v>0</v>
      </c>
      <c r="K107" s="154"/>
      <c r="L107" s="158"/>
    </row>
    <row r="108" spans="1:31" s="10" customFormat="1" ht="19.95" customHeight="1">
      <c r="B108" s="153"/>
      <c r="C108" s="154"/>
      <c r="D108" s="155" t="s">
        <v>132</v>
      </c>
      <c r="E108" s="156"/>
      <c r="F108" s="156"/>
      <c r="G108" s="156"/>
      <c r="H108" s="156"/>
      <c r="I108" s="156"/>
      <c r="J108" s="157">
        <f>J466</f>
        <v>0</v>
      </c>
      <c r="K108" s="154"/>
      <c r="L108" s="158"/>
    </row>
    <row r="109" spans="1:31" s="9" customFormat="1" ht="24.9" customHeight="1">
      <c r="B109" s="147"/>
      <c r="C109" s="148"/>
      <c r="D109" s="149" t="s">
        <v>133</v>
      </c>
      <c r="E109" s="150"/>
      <c r="F109" s="150"/>
      <c r="G109" s="150"/>
      <c r="H109" s="150"/>
      <c r="I109" s="150"/>
      <c r="J109" s="151">
        <f>J470</f>
        <v>0</v>
      </c>
      <c r="K109" s="148"/>
      <c r="L109" s="152"/>
    </row>
    <row r="110" spans="1:31" s="10" customFormat="1" ht="19.95" customHeight="1">
      <c r="B110" s="153"/>
      <c r="C110" s="154"/>
      <c r="D110" s="155" t="s">
        <v>134</v>
      </c>
      <c r="E110" s="156"/>
      <c r="F110" s="156"/>
      <c r="G110" s="156"/>
      <c r="H110" s="156"/>
      <c r="I110" s="156"/>
      <c r="J110" s="157">
        <f>J471</f>
        <v>0</v>
      </c>
      <c r="K110" s="154"/>
      <c r="L110" s="158"/>
    </row>
    <row r="111" spans="1:31" s="10" customFormat="1" ht="19.95" customHeight="1">
      <c r="B111" s="153"/>
      <c r="C111" s="154"/>
      <c r="D111" s="155" t="s">
        <v>135</v>
      </c>
      <c r="E111" s="156"/>
      <c r="F111" s="156"/>
      <c r="G111" s="156"/>
      <c r="H111" s="156"/>
      <c r="I111" s="156"/>
      <c r="J111" s="157">
        <f>J478</f>
        <v>0</v>
      </c>
      <c r="K111" s="154"/>
      <c r="L111" s="158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" customHeight="1">
      <c r="A118" s="33"/>
      <c r="B118" s="34"/>
      <c r="C118" s="22" t="s">
        <v>136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307" t="str">
        <f>E7</f>
        <v>Přepojení dešťové kanalizace úřadu práce v Odrách</v>
      </c>
      <c r="F121" s="308"/>
      <c r="G121" s="308"/>
      <c r="H121" s="308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107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78" t="str">
        <f>E9</f>
        <v>01 - Přepojení dešťové kanalizace úřadu práce v Odrách</v>
      </c>
      <c r="F123" s="309"/>
      <c r="G123" s="309"/>
      <c r="H123" s="309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5"/>
      <c r="E125" s="35"/>
      <c r="F125" s="26" t="str">
        <f>F12</f>
        <v>Úřad práce Odry</v>
      </c>
      <c r="G125" s="35"/>
      <c r="H125" s="35"/>
      <c r="I125" s="28" t="s">
        <v>22</v>
      </c>
      <c r="J125" s="65" t="str">
        <f>IF(J12="","",J12)</f>
        <v>27. 9. 2023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15" customHeight="1">
      <c r="A127" s="33"/>
      <c r="B127" s="34"/>
      <c r="C127" s="28" t="s">
        <v>24</v>
      </c>
      <c r="D127" s="35"/>
      <c r="E127" s="35"/>
      <c r="F127" s="26" t="str">
        <f>E15</f>
        <v xml:space="preserve">Město Odry </v>
      </c>
      <c r="G127" s="35"/>
      <c r="H127" s="35"/>
      <c r="I127" s="28" t="s">
        <v>31</v>
      </c>
      <c r="J127" s="31" t="str">
        <f>E21</f>
        <v>Ing. Petr Elkner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15" customHeight="1">
      <c r="A128" s="33"/>
      <c r="B128" s="34"/>
      <c r="C128" s="28" t="s">
        <v>29</v>
      </c>
      <c r="D128" s="35"/>
      <c r="E128" s="35"/>
      <c r="F128" s="26" t="str">
        <f>IF(E18="","",E18)</f>
        <v>Vyplň údaj</v>
      </c>
      <c r="G128" s="35"/>
      <c r="H128" s="35"/>
      <c r="I128" s="28" t="s">
        <v>35</v>
      </c>
      <c r="J128" s="31" t="str">
        <f>E24</f>
        <v xml:space="preserve"> 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59"/>
      <c r="B130" s="160"/>
      <c r="C130" s="161" t="s">
        <v>137</v>
      </c>
      <c r="D130" s="162" t="s">
        <v>63</v>
      </c>
      <c r="E130" s="162" t="s">
        <v>59</v>
      </c>
      <c r="F130" s="162" t="s">
        <v>60</v>
      </c>
      <c r="G130" s="162" t="s">
        <v>138</v>
      </c>
      <c r="H130" s="162" t="s">
        <v>139</v>
      </c>
      <c r="I130" s="162" t="s">
        <v>140</v>
      </c>
      <c r="J130" s="163" t="s">
        <v>118</v>
      </c>
      <c r="K130" s="164" t="s">
        <v>141</v>
      </c>
      <c r="L130" s="165"/>
      <c r="M130" s="74" t="s">
        <v>1</v>
      </c>
      <c r="N130" s="75" t="s">
        <v>42</v>
      </c>
      <c r="O130" s="75" t="s">
        <v>142</v>
      </c>
      <c r="P130" s="75" t="s">
        <v>143</v>
      </c>
      <c r="Q130" s="75" t="s">
        <v>144</v>
      </c>
      <c r="R130" s="75" t="s">
        <v>145</v>
      </c>
      <c r="S130" s="75" t="s">
        <v>146</v>
      </c>
      <c r="T130" s="75" t="s">
        <v>147</v>
      </c>
      <c r="U130" s="76" t="s">
        <v>148</v>
      </c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8" customHeight="1">
      <c r="A131" s="33"/>
      <c r="B131" s="34"/>
      <c r="C131" s="81" t="s">
        <v>149</v>
      </c>
      <c r="D131" s="35"/>
      <c r="E131" s="35"/>
      <c r="F131" s="35"/>
      <c r="G131" s="35"/>
      <c r="H131" s="35"/>
      <c r="I131" s="35"/>
      <c r="J131" s="166">
        <f>BK131</f>
        <v>0</v>
      </c>
      <c r="K131" s="35"/>
      <c r="L131" s="38"/>
      <c r="M131" s="77"/>
      <c r="N131" s="167"/>
      <c r="O131" s="78"/>
      <c r="P131" s="168">
        <f>P132+P457+P470</f>
        <v>0</v>
      </c>
      <c r="Q131" s="78"/>
      <c r="R131" s="168">
        <f>R132+R457+R470</f>
        <v>29.792266300000001</v>
      </c>
      <c r="S131" s="78"/>
      <c r="T131" s="168">
        <f>T132+T457+T470</f>
        <v>14.0609</v>
      </c>
      <c r="U131" s="79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77</v>
      </c>
      <c r="AU131" s="16" t="s">
        <v>120</v>
      </c>
      <c r="BK131" s="169">
        <f>BK132+BK457+BK470</f>
        <v>0</v>
      </c>
    </row>
    <row r="132" spans="1:65" s="12" customFormat="1" ht="25.95" customHeight="1">
      <c r="B132" s="170"/>
      <c r="C132" s="171"/>
      <c r="D132" s="172" t="s">
        <v>77</v>
      </c>
      <c r="E132" s="173" t="s">
        <v>150</v>
      </c>
      <c r="F132" s="173" t="s">
        <v>151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P133+P231+P247+P280+P296+P412+P446+P454</f>
        <v>0</v>
      </c>
      <c r="Q132" s="178"/>
      <c r="R132" s="179">
        <f>R133+R231+R247+R280+R296+R412+R446+R454</f>
        <v>29.736462300000003</v>
      </c>
      <c r="S132" s="178"/>
      <c r="T132" s="179">
        <f>T133+T231+T247+T280+T296+T412+T446+T454</f>
        <v>14.0609</v>
      </c>
      <c r="U132" s="180"/>
      <c r="AR132" s="181" t="s">
        <v>85</v>
      </c>
      <c r="AT132" s="182" t="s">
        <v>77</v>
      </c>
      <c r="AU132" s="182" t="s">
        <v>78</v>
      </c>
      <c r="AY132" s="181" t="s">
        <v>152</v>
      </c>
      <c r="BK132" s="183">
        <f>BK133+BK231+BK247+BK280+BK296+BK412+BK446+BK454</f>
        <v>0</v>
      </c>
    </row>
    <row r="133" spans="1:65" s="12" customFormat="1" ht="22.8" customHeight="1">
      <c r="B133" s="170"/>
      <c r="C133" s="171"/>
      <c r="D133" s="172" t="s">
        <v>77</v>
      </c>
      <c r="E133" s="184" t="s">
        <v>85</v>
      </c>
      <c r="F133" s="184" t="s">
        <v>153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SUM(P134:P230)</f>
        <v>0</v>
      </c>
      <c r="Q133" s="178"/>
      <c r="R133" s="179">
        <f>SUM(R134:R230)</f>
        <v>0.47766570000000003</v>
      </c>
      <c r="S133" s="178"/>
      <c r="T133" s="179">
        <f>SUM(T134:T230)</f>
        <v>13.9778</v>
      </c>
      <c r="U133" s="180"/>
      <c r="AR133" s="181" t="s">
        <v>85</v>
      </c>
      <c r="AT133" s="182" t="s">
        <v>77</v>
      </c>
      <c r="AU133" s="182" t="s">
        <v>85</v>
      </c>
      <c r="AY133" s="181" t="s">
        <v>152</v>
      </c>
      <c r="BK133" s="183">
        <f>SUM(BK134:BK230)</f>
        <v>0</v>
      </c>
    </row>
    <row r="134" spans="1:65" s="2" customFormat="1" ht="24.15" customHeight="1">
      <c r="A134" s="33"/>
      <c r="B134" s="34"/>
      <c r="C134" s="186" t="s">
        <v>85</v>
      </c>
      <c r="D134" s="186" t="s">
        <v>154</v>
      </c>
      <c r="E134" s="187" t="s">
        <v>155</v>
      </c>
      <c r="F134" s="188" t="s">
        <v>156</v>
      </c>
      <c r="G134" s="189" t="s">
        <v>157</v>
      </c>
      <c r="H134" s="190">
        <v>1.2</v>
      </c>
      <c r="I134" s="191"/>
      <c r="J134" s="192">
        <f>ROUND(I134*H134,2)</f>
        <v>0</v>
      </c>
      <c r="K134" s="193"/>
      <c r="L134" s="38"/>
      <c r="M134" s="194" t="s">
        <v>1</v>
      </c>
      <c r="N134" s="195" t="s">
        <v>43</v>
      </c>
      <c r="O134" s="70"/>
      <c r="P134" s="196">
        <f>O134*H134</f>
        <v>0</v>
      </c>
      <c r="Q134" s="196">
        <v>0</v>
      </c>
      <c r="R134" s="196">
        <f>Q134*H134</f>
        <v>0</v>
      </c>
      <c r="S134" s="196">
        <v>0.29499999999999998</v>
      </c>
      <c r="T134" s="196">
        <f>S134*H134</f>
        <v>0.35399999999999998</v>
      </c>
      <c r="U134" s="197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158</v>
      </c>
      <c r="AT134" s="198" t="s">
        <v>154</v>
      </c>
      <c r="AU134" s="198" t="s">
        <v>87</v>
      </c>
      <c r="AY134" s="16" t="s">
        <v>152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6" t="s">
        <v>85</v>
      </c>
      <c r="BK134" s="199">
        <f>ROUND(I134*H134,2)</f>
        <v>0</v>
      </c>
      <c r="BL134" s="16" t="s">
        <v>158</v>
      </c>
      <c r="BM134" s="198" t="s">
        <v>159</v>
      </c>
    </row>
    <row r="135" spans="1:65" s="2" customFormat="1" ht="38.4">
      <c r="A135" s="33"/>
      <c r="B135" s="34"/>
      <c r="C135" s="35"/>
      <c r="D135" s="200" t="s">
        <v>160</v>
      </c>
      <c r="E135" s="35"/>
      <c r="F135" s="201" t="s">
        <v>161</v>
      </c>
      <c r="G135" s="35"/>
      <c r="H135" s="35"/>
      <c r="I135" s="202"/>
      <c r="J135" s="35"/>
      <c r="K135" s="35"/>
      <c r="L135" s="38"/>
      <c r="M135" s="203"/>
      <c r="N135" s="204"/>
      <c r="O135" s="70"/>
      <c r="P135" s="70"/>
      <c r="Q135" s="70"/>
      <c r="R135" s="70"/>
      <c r="S135" s="70"/>
      <c r="T135" s="70"/>
      <c r="U135" s="71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160</v>
      </c>
      <c r="AU135" s="16" t="s">
        <v>87</v>
      </c>
    </row>
    <row r="136" spans="1:65" s="13" customFormat="1" ht="10.199999999999999">
      <c r="B136" s="205"/>
      <c r="C136" s="206"/>
      <c r="D136" s="200" t="s">
        <v>162</v>
      </c>
      <c r="E136" s="207" t="s">
        <v>1</v>
      </c>
      <c r="F136" s="208" t="s">
        <v>163</v>
      </c>
      <c r="G136" s="206"/>
      <c r="H136" s="209">
        <v>1.2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3"/>
      <c r="U136" s="214"/>
      <c r="AT136" s="215" t="s">
        <v>162</v>
      </c>
      <c r="AU136" s="215" t="s">
        <v>87</v>
      </c>
      <c r="AV136" s="13" t="s">
        <v>87</v>
      </c>
      <c r="AW136" s="13" t="s">
        <v>34</v>
      </c>
      <c r="AX136" s="13" t="s">
        <v>85</v>
      </c>
      <c r="AY136" s="215" t="s">
        <v>152</v>
      </c>
    </row>
    <row r="137" spans="1:65" s="2" customFormat="1" ht="24.15" customHeight="1">
      <c r="A137" s="33"/>
      <c r="B137" s="34"/>
      <c r="C137" s="186" t="s">
        <v>87</v>
      </c>
      <c r="D137" s="186" t="s">
        <v>154</v>
      </c>
      <c r="E137" s="187" t="s">
        <v>164</v>
      </c>
      <c r="F137" s="188" t="s">
        <v>165</v>
      </c>
      <c r="G137" s="189" t="s">
        <v>157</v>
      </c>
      <c r="H137" s="190">
        <v>2.6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43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0.26</v>
      </c>
      <c r="T137" s="196">
        <f>S137*H137</f>
        <v>0.67600000000000005</v>
      </c>
      <c r="U137" s="197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158</v>
      </c>
      <c r="AT137" s="198" t="s">
        <v>154</v>
      </c>
      <c r="AU137" s="198" t="s">
        <v>87</v>
      </c>
      <c r="AY137" s="16" t="s">
        <v>152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158</v>
      </c>
      <c r="BM137" s="198" t="s">
        <v>166</v>
      </c>
    </row>
    <row r="138" spans="1:65" s="2" customFormat="1" ht="48">
      <c r="A138" s="33"/>
      <c r="B138" s="34"/>
      <c r="C138" s="35"/>
      <c r="D138" s="200" t="s">
        <v>160</v>
      </c>
      <c r="E138" s="35"/>
      <c r="F138" s="201" t="s">
        <v>167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0"/>
      <c r="U138" s="71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160</v>
      </c>
      <c r="AU138" s="16" t="s">
        <v>87</v>
      </c>
    </row>
    <row r="139" spans="1:65" s="13" customFormat="1" ht="10.199999999999999">
      <c r="B139" s="205"/>
      <c r="C139" s="206"/>
      <c r="D139" s="200" t="s">
        <v>162</v>
      </c>
      <c r="E139" s="207" t="s">
        <v>1</v>
      </c>
      <c r="F139" s="208" t="s">
        <v>168</v>
      </c>
      <c r="G139" s="206"/>
      <c r="H139" s="209">
        <v>2.6</v>
      </c>
      <c r="I139" s="210"/>
      <c r="J139" s="206"/>
      <c r="K139" s="206"/>
      <c r="L139" s="211"/>
      <c r="M139" s="212"/>
      <c r="N139" s="213"/>
      <c r="O139" s="213"/>
      <c r="P139" s="213"/>
      <c r="Q139" s="213"/>
      <c r="R139" s="213"/>
      <c r="S139" s="213"/>
      <c r="T139" s="213"/>
      <c r="U139" s="214"/>
      <c r="AT139" s="215" t="s">
        <v>162</v>
      </c>
      <c r="AU139" s="215" t="s">
        <v>87</v>
      </c>
      <c r="AV139" s="13" t="s">
        <v>87</v>
      </c>
      <c r="AW139" s="13" t="s">
        <v>34</v>
      </c>
      <c r="AX139" s="13" t="s">
        <v>85</v>
      </c>
      <c r="AY139" s="215" t="s">
        <v>152</v>
      </c>
    </row>
    <row r="140" spans="1:65" s="2" customFormat="1" ht="33" customHeight="1">
      <c r="A140" s="33"/>
      <c r="B140" s="34"/>
      <c r="C140" s="186" t="s">
        <v>169</v>
      </c>
      <c r="D140" s="186" t="s">
        <v>154</v>
      </c>
      <c r="E140" s="187" t="s">
        <v>170</v>
      </c>
      <c r="F140" s="188" t="s">
        <v>171</v>
      </c>
      <c r="G140" s="189" t="s">
        <v>157</v>
      </c>
      <c r="H140" s="190">
        <v>14.6</v>
      </c>
      <c r="I140" s="191"/>
      <c r="J140" s="192">
        <f>ROUND(I140*H140,2)</f>
        <v>0</v>
      </c>
      <c r="K140" s="193"/>
      <c r="L140" s="38"/>
      <c r="M140" s="194" t="s">
        <v>1</v>
      </c>
      <c r="N140" s="195" t="s">
        <v>43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0.44</v>
      </c>
      <c r="T140" s="196">
        <f>S140*H140</f>
        <v>6.4239999999999995</v>
      </c>
      <c r="U140" s="197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158</v>
      </c>
      <c r="AT140" s="198" t="s">
        <v>154</v>
      </c>
      <c r="AU140" s="198" t="s">
        <v>87</v>
      </c>
      <c r="AY140" s="16" t="s">
        <v>152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85</v>
      </c>
      <c r="BK140" s="199">
        <f>ROUND(I140*H140,2)</f>
        <v>0</v>
      </c>
      <c r="BL140" s="16" t="s">
        <v>158</v>
      </c>
      <c r="BM140" s="198" t="s">
        <v>172</v>
      </c>
    </row>
    <row r="141" spans="1:65" s="2" customFormat="1" ht="48">
      <c r="A141" s="33"/>
      <c r="B141" s="34"/>
      <c r="C141" s="35"/>
      <c r="D141" s="200" t="s">
        <v>160</v>
      </c>
      <c r="E141" s="35"/>
      <c r="F141" s="201" t="s">
        <v>173</v>
      </c>
      <c r="G141" s="35"/>
      <c r="H141" s="35"/>
      <c r="I141" s="202"/>
      <c r="J141" s="35"/>
      <c r="K141" s="35"/>
      <c r="L141" s="38"/>
      <c r="M141" s="203"/>
      <c r="N141" s="204"/>
      <c r="O141" s="70"/>
      <c r="P141" s="70"/>
      <c r="Q141" s="70"/>
      <c r="R141" s="70"/>
      <c r="S141" s="70"/>
      <c r="T141" s="70"/>
      <c r="U141" s="71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160</v>
      </c>
      <c r="AU141" s="16" t="s">
        <v>87</v>
      </c>
    </row>
    <row r="142" spans="1:65" s="13" customFormat="1" ht="10.199999999999999">
      <c r="B142" s="205"/>
      <c r="C142" s="206"/>
      <c r="D142" s="200" t="s">
        <v>162</v>
      </c>
      <c r="E142" s="207" t="s">
        <v>1</v>
      </c>
      <c r="F142" s="208" t="s">
        <v>174</v>
      </c>
      <c r="G142" s="206"/>
      <c r="H142" s="209">
        <v>14.6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3"/>
      <c r="U142" s="214"/>
      <c r="AT142" s="215" t="s">
        <v>162</v>
      </c>
      <c r="AU142" s="215" t="s">
        <v>87</v>
      </c>
      <c r="AV142" s="13" t="s">
        <v>87</v>
      </c>
      <c r="AW142" s="13" t="s">
        <v>34</v>
      </c>
      <c r="AX142" s="13" t="s">
        <v>85</v>
      </c>
      <c r="AY142" s="215" t="s">
        <v>152</v>
      </c>
    </row>
    <row r="143" spans="1:65" s="2" customFormat="1" ht="24.15" customHeight="1">
      <c r="A143" s="33"/>
      <c r="B143" s="34"/>
      <c r="C143" s="186" t="s">
        <v>158</v>
      </c>
      <c r="D143" s="186" t="s">
        <v>154</v>
      </c>
      <c r="E143" s="187" t="s">
        <v>175</v>
      </c>
      <c r="F143" s="188" t="s">
        <v>176</v>
      </c>
      <c r="G143" s="189" t="s">
        <v>157</v>
      </c>
      <c r="H143" s="190">
        <v>19.04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43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0.22</v>
      </c>
      <c r="T143" s="196">
        <f>S143*H143</f>
        <v>4.1887999999999996</v>
      </c>
      <c r="U143" s="197" t="s">
        <v>1</v>
      </c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158</v>
      </c>
      <c r="AT143" s="198" t="s">
        <v>154</v>
      </c>
      <c r="AU143" s="198" t="s">
        <v>87</v>
      </c>
      <c r="AY143" s="16" t="s">
        <v>152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85</v>
      </c>
      <c r="BK143" s="199">
        <f>ROUND(I143*H143,2)</f>
        <v>0</v>
      </c>
      <c r="BL143" s="16" t="s">
        <v>158</v>
      </c>
      <c r="BM143" s="198" t="s">
        <v>177</v>
      </c>
    </row>
    <row r="144" spans="1:65" s="2" customFormat="1" ht="38.4">
      <c r="A144" s="33"/>
      <c r="B144" s="34"/>
      <c r="C144" s="35"/>
      <c r="D144" s="200" t="s">
        <v>160</v>
      </c>
      <c r="E144" s="35"/>
      <c r="F144" s="201" t="s">
        <v>178</v>
      </c>
      <c r="G144" s="35"/>
      <c r="H144" s="35"/>
      <c r="I144" s="202"/>
      <c r="J144" s="35"/>
      <c r="K144" s="35"/>
      <c r="L144" s="38"/>
      <c r="M144" s="203"/>
      <c r="N144" s="204"/>
      <c r="O144" s="70"/>
      <c r="P144" s="70"/>
      <c r="Q144" s="70"/>
      <c r="R144" s="70"/>
      <c r="S144" s="70"/>
      <c r="T144" s="70"/>
      <c r="U144" s="71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160</v>
      </c>
      <c r="AU144" s="16" t="s">
        <v>87</v>
      </c>
    </row>
    <row r="145" spans="1:65" s="13" customFormat="1" ht="10.199999999999999">
      <c r="B145" s="205"/>
      <c r="C145" s="206"/>
      <c r="D145" s="200" t="s">
        <v>162</v>
      </c>
      <c r="E145" s="207" t="s">
        <v>1</v>
      </c>
      <c r="F145" s="208" t="s">
        <v>179</v>
      </c>
      <c r="G145" s="206"/>
      <c r="H145" s="209">
        <v>19.04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3"/>
      <c r="U145" s="214"/>
      <c r="AT145" s="215" t="s">
        <v>162</v>
      </c>
      <c r="AU145" s="215" t="s">
        <v>87</v>
      </c>
      <c r="AV145" s="13" t="s">
        <v>87</v>
      </c>
      <c r="AW145" s="13" t="s">
        <v>34</v>
      </c>
      <c r="AX145" s="13" t="s">
        <v>85</v>
      </c>
      <c r="AY145" s="215" t="s">
        <v>152</v>
      </c>
    </row>
    <row r="146" spans="1:65" s="2" customFormat="1" ht="16.5" customHeight="1">
      <c r="A146" s="33"/>
      <c r="B146" s="34"/>
      <c r="C146" s="186" t="s">
        <v>180</v>
      </c>
      <c r="D146" s="186" t="s">
        <v>154</v>
      </c>
      <c r="E146" s="187" t="s">
        <v>181</v>
      </c>
      <c r="F146" s="188" t="s">
        <v>182</v>
      </c>
      <c r="G146" s="189" t="s">
        <v>183</v>
      </c>
      <c r="H146" s="190">
        <v>11</v>
      </c>
      <c r="I146" s="191"/>
      <c r="J146" s="192">
        <f>ROUND(I146*H146,2)</f>
        <v>0</v>
      </c>
      <c r="K146" s="193"/>
      <c r="L146" s="38"/>
      <c r="M146" s="194" t="s">
        <v>1</v>
      </c>
      <c r="N146" s="195" t="s">
        <v>43</v>
      </c>
      <c r="O146" s="70"/>
      <c r="P146" s="196">
        <f>O146*H146</f>
        <v>0</v>
      </c>
      <c r="Q146" s="196">
        <v>0</v>
      </c>
      <c r="R146" s="196">
        <f>Q146*H146</f>
        <v>0</v>
      </c>
      <c r="S146" s="196">
        <v>0.20499999999999999</v>
      </c>
      <c r="T146" s="196">
        <f>S146*H146</f>
        <v>2.2549999999999999</v>
      </c>
      <c r="U146" s="197" t="s">
        <v>1</v>
      </c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158</v>
      </c>
      <c r="AT146" s="198" t="s">
        <v>154</v>
      </c>
      <c r="AU146" s="198" t="s">
        <v>87</v>
      </c>
      <c r="AY146" s="16" t="s">
        <v>152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85</v>
      </c>
      <c r="BK146" s="199">
        <f>ROUND(I146*H146,2)</f>
        <v>0</v>
      </c>
      <c r="BL146" s="16" t="s">
        <v>158</v>
      </c>
      <c r="BM146" s="198" t="s">
        <v>184</v>
      </c>
    </row>
    <row r="147" spans="1:65" s="2" customFormat="1" ht="28.8">
      <c r="A147" s="33"/>
      <c r="B147" s="34"/>
      <c r="C147" s="35"/>
      <c r="D147" s="200" t="s">
        <v>160</v>
      </c>
      <c r="E147" s="35"/>
      <c r="F147" s="201" t="s">
        <v>185</v>
      </c>
      <c r="G147" s="35"/>
      <c r="H147" s="35"/>
      <c r="I147" s="202"/>
      <c r="J147" s="35"/>
      <c r="K147" s="35"/>
      <c r="L147" s="38"/>
      <c r="M147" s="203"/>
      <c r="N147" s="204"/>
      <c r="O147" s="70"/>
      <c r="P147" s="70"/>
      <c r="Q147" s="70"/>
      <c r="R147" s="70"/>
      <c r="S147" s="70"/>
      <c r="T147" s="70"/>
      <c r="U147" s="71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160</v>
      </c>
      <c r="AU147" s="16" t="s">
        <v>87</v>
      </c>
    </row>
    <row r="148" spans="1:65" s="13" customFormat="1" ht="10.199999999999999">
      <c r="B148" s="205"/>
      <c r="C148" s="206"/>
      <c r="D148" s="200" t="s">
        <v>162</v>
      </c>
      <c r="E148" s="207" t="s">
        <v>1</v>
      </c>
      <c r="F148" s="208" t="s">
        <v>186</v>
      </c>
      <c r="G148" s="206"/>
      <c r="H148" s="209">
        <v>11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3"/>
      <c r="U148" s="214"/>
      <c r="AT148" s="215" t="s">
        <v>162</v>
      </c>
      <c r="AU148" s="215" t="s">
        <v>87</v>
      </c>
      <c r="AV148" s="13" t="s">
        <v>87</v>
      </c>
      <c r="AW148" s="13" t="s">
        <v>34</v>
      </c>
      <c r="AX148" s="13" t="s">
        <v>85</v>
      </c>
      <c r="AY148" s="215" t="s">
        <v>152</v>
      </c>
    </row>
    <row r="149" spans="1:65" s="2" customFormat="1" ht="16.5" customHeight="1">
      <c r="A149" s="33"/>
      <c r="B149" s="34"/>
      <c r="C149" s="186" t="s">
        <v>187</v>
      </c>
      <c r="D149" s="186" t="s">
        <v>154</v>
      </c>
      <c r="E149" s="187" t="s">
        <v>188</v>
      </c>
      <c r="F149" s="188" t="s">
        <v>189</v>
      </c>
      <c r="G149" s="189" t="s">
        <v>183</v>
      </c>
      <c r="H149" s="190">
        <v>2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43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0.04</v>
      </c>
      <c r="T149" s="196">
        <f>S149*H149</f>
        <v>0.08</v>
      </c>
      <c r="U149" s="197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158</v>
      </c>
      <c r="AT149" s="198" t="s">
        <v>154</v>
      </c>
      <c r="AU149" s="198" t="s">
        <v>87</v>
      </c>
      <c r="AY149" s="16" t="s">
        <v>152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85</v>
      </c>
      <c r="BK149" s="199">
        <f>ROUND(I149*H149,2)</f>
        <v>0</v>
      </c>
      <c r="BL149" s="16" t="s">
        <v>158</v>
      </c>
      <c r="BM149" s="198" t="s">
        <v>190</v>
      </c>
    </row>
    <row r="150" spans="1:65" s="2" customFormat="1" ht="28.8">
      <c r="A150" s="33"/>
      <c r="B150" s="34"/>
      <c r="C150" s="35"/>
      <c r="D150" s="200" t="s">
        <v>160</v>
      </c>
      <c r="E150" s="35"/>
      <c r="F150" s="201" t="s">
        <v>191</v>
      </c>
      <c r="G150" s="35"/>
      <c r="H150" s="35"/>
      <c r="I150" s="202"/>
      <c r="J150" s="35"/>
      <c r="K150" s="35"/>
      <c r="L150" s="38"/>
      <c r="M150" s="203"/>
      <c r="N150" s="204"/>
      <c r="O150" s="70"/>
      <c r="P150" s="70"/>
      <c r="Q150" s="70"/>
      <c r="R150" s="70"/>
      <c r="S150" s="70"/>
      <c r="T150" s="70"/>
      <c r="U150" s="71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160</v>
      </c>
      <c r="AU150" s="16" t="s">
        <v>87</v>
      </c>
    </row>
    <row r="151" spans="1:65" s="13" customFormat="1" ht="10.199999999999999">
      <c r="B151" s="205"/>
      <c r="C151" s="206"/>
      <c r="D151" s="200" t="s">
        <v>162</v>
      </c>
      <c r="E151" s="207" t="s">
        <v>1</v>
      </c>
      <c r="F151" s="208" t="s">
        <v>87</v>
      </c>
      <c r="G151" s="206"/>
      <c r="H151" s="209">
        <v>2</v>
      </c>
      <c r="I151" s="210"/>
      <c r="J151" s="206"/>
      <c r="K151" s="206"/>
      <c r="L151" s="211"/>
      <c r="M151" s="212"/>
      <c r="N151" s="213"/>
      <c r="O151" s="213"/>
      <c r="P151" s="213"/>
      <c r="Q151" s="213"/>
      <c r="R151" s="213"/>
      <c r="S151" s="213"/>
      <c r="T151" s="213"/>
      <c r="U151" s="214"/>
      <c r="AT151" s="215" t="s">
        <v>162</v>
      </c>
      <c r="AU151" s="215" t="s">
        <v>87</v>
      </c>
      <c r="AV151" s="13" t="s">
        <v>87</v>
      </c>
      <c r="AW151" s="13" t="s">
        <v>34</v>
      </c>
      <c r="AX151" s="13" t="s">
        <v>85</v>
      </c>
      <c r="AY151" s="215" t="s">
        <v>152</v>
      </c>
    </row>
    <row r="152" spans="1:65" s="2" customFormat="1" ht="24.15" customHeight="1">
      <c r="A152" s="33"/>
      <c r="B152" s="34"/>
      <c r="C152" s="186" t="s">
        <v>192</v>
      </c>
      <c r="D152" s="186" t="s">
        <v>154</v>
      </c>
      <c r="E152" s="187" t="s">
        <v>193</v>
      </c>
      <c r="F152" s="188" t="s">
        <v>194</v>
      </c>
      <c r="G152" s="189" t="s">
        <v>183</v>
      </c>
      <c r="H152" s="190">
        <v>4</v>
      </c>
      <c r="I152" s="191"/>
      <c r="J152" s="192">
        <f>ROUND(I152*H152,2)</f>
        <v>0</v>
      </c>
      <c r="K152" s="193"/>
      <c r="L152" s="38"/>
      <c r="M152" s="194" t="s">
        <v>1</v>
      </c>
      <c r="N152" s="195" t="s">
        <v>43</v>
      </c>
      <c r="O152" s="70"/>
      <c r="P152" s="196">
        <f>O152*H152</f>
        <v>0</v>
      </c>
      <c r="Q152" s="196">
        <v>8.6800000000000002E-3</v>
      </c>
      <c r="R152" s="196">
        <f>Q152*H152</f>
        <v>3.4720000000000001E-2</v>
      </c>
      <c r="S152" s="196">
        <v>0</v>
      </c>
      <c r="T152" s="196">
        <f>S152*H152</f>
        <v>0</v>
      </c>
      <c r="U152" s="197" t="s">
        <v>1</v>
      </c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8" t="s">
        <v>158</v>
      </c>
      <c r="AT152" s="198" t="s">
        <v>154</v>
      </c>
      <c r="AU152" s="198" t="s">
        <v>87</v>
      </c>
      <c r="AY152" s="16" t="s">
        <v>152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6" t="s">
        <v>85</v>
      </c>
      <c r="BK152" s="199">
        <f>ROUND(I152*H152,2)</f>
        <v>0</v>
      </c>
      <c r="BL152" s="16" t="s">
        <v>158</v>
      </c>
      <c r="BM152" s="198" t="s">
        <v>195</v>
      </c>
    </row>
    <row r="153" spans="1:65" s="2" customFormat="1" ht="57.6">
      <c r="A153" s="33"/>
      <c r="B153" s="34"/>
      <c r="C153" s="35"/>
      <c r="D153" s="200" t="s">
        <v>160</v>
      </c>
      <c r="E153" s="35"/>
      <c r="F153" s="201" t="s">
        <v>196</v>
      </c>
      <c r="G153" s="35"/>
      <c r="H153" s="35"/>
      <c r="I153" s="202"/>
      <c r="J153" s="35"/>
      <c r="K153" s="35"/>
      <c r="L153" s="38"/>
      <c r="M153" s="203"/>
      <c r="N153" s="204"/>
      <c r="O153" s="70"/>
      <c r="P153" s="70"/>
      <c r="Q153" s="70"/>
      <c r="R153" s="70"/>
      <c r="S153" s="70"/>
      <c r="T153" s="70"/>
      <c r="U153" s="71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160</v>
      </c>
      <c r="AU153" s="16" t="s">
        <v>87</v>
      </c>
    </row>
    <row r="154" spans="1:65" s="13" customFormat="1" ht="10.199999999999999">
      <c r="B154" s="205"/>
      <c r="C154" s="206"/>
      <c r="D154" s="200" t="s">
        <v>162</v>
      </c>
      <c r="E154" s="207" t="s">
        <v>1</v>
      </c>
      <c r="F154" s="208" t="s">
        <v>158</v>
      </c>
      <c r="G154" s="206"/>
      <c r="H154" s="209">
        <v>4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3"/>
      <c r="U154" s="214"/>
      <c r="AT154" s="215" t="s">
        <v>162</v>
      </c>
      <c r="AU154" s="215" t="s">
        <v>87</v>
      </c>
      <c r="AV154" s="13" t="s">
        <v>87</v>
      </c>
      <c r="AW154" s="13" t="s">
        <v>34</v>
      </c>
      <c r="AX154" s="13" t="s">
        <v>85</v>
      </c>
      <c r="AY154" s="215" t="s">
        <v>152</v>
      </c>
    </row>
    <row r="155" spans="1:65" s="2" customFormat="1" ht="16.5" customHeight="1">
      <c r="A155" s="33"/>
      <c r="B155" s="34"/>
      <c r="C155" s="186" t="s">
        <v>197</v>
      </c>
      <c r="D155" s="186" t="s">
        <v>154</v>
      </c>
      <c r="E155" s="187" t="s">
        <v>198</v>
      </c>
      <c r="F155" s="188" t="s">
        <v>199</v>
      </c>
      <c r="G155" s="189" t="s">
        <v>183</v>
      </c>
      <c r="H155" s="190">
        <v>2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43</v>
      </c>
      <c r="O155" s="70"/>
      <c r="P155" s="196">
        <f>O155*H155</f>
        <v>0</v>
      </c>
      <c r="Q155" s="196">
        <v>3.6900000000000002E-2</v>
      </c>
      <c r="R155" s="196">
        <f>Q155*H155</f>
        <v>7.3800000000000004E-2</v>
      </c>
      <c r="S155" s="196">
        <v>0</v>
      </c>
      <c r="T155" s="196">
        <f>S155*H155</f>
        <v>0</v>
      </c>
      <c r="U155" s="197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158</v>
      </c>
      <c r="AT155" s="198" t="s">
        <v>154</v>
      </c>
      <c r="AU155" s="198" t="s">
        <v>87</v>
      </c>
      <c r="AY155" s="16" t="s">
        <v>152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85</v>
      </c>
      <c r="BK155" s="199">
        <f>ROUND(I155*H155,2)</f>
        <v>0</v>
      </c>
      <c r="BL155" s="16" t="s">
        <v>158</v>
      </c>
      <c r="BM155" s="198" t="s">
        <v>200</v>
      </c>
    </row>
    <row r="156" spans="1:65" s="2" customFormat="1" ht="57.6">
      <c r="A156" s="33"/>
      <c r="B156" s="34"/>
      <c r="C156" s="35"/>
      <c r="D156" s="200" t="s">
        <v>160</v>
      </c>
      <c r="E156" s="35"/>
      <c r="F156" s="201" t="s">
        <v>201</v>
      </c>
      <c r="G156" s="35"/>
      <c r="H156" s="35"/>
      <c r="I156" s="202"/>
      <c r="J156" s="35"/>
      <c r="K156" s="35"/>
      <c r="L156" s="38"/>
      <c r="M156" s="203"/>
      <c r="N156" s="204"/>
      <c r="O156" s="70"/>
      <c r="P156" s="70"/>
      <c r="Q156" s="70"/>
      <c r="R156" s="70"/>
      <c r="S156" s="70"/>
      <c r="T156" s="70"/>
      <c r="U156" s="71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160</v>
      </c>
      <c r="AU156" s="16" t="s">
        <v>87</v>
      </c>
    </row>
    <row r="157" spans="1:65" s="2" customFormat="1" ht="24.15" customHeight="1">
      <c r="A157" s="33"/>
      <c r="B157" s="34"/>
      <c r="C157" s="186" t="s">
        <v>202</v>
      </c>
      <c r="D157" s="186" t="s">
        <v>154</v>
      </c>
      <c r="E157" s="187" t="s">
        <v>203</v>
      </c>
      <c r="F157" s="188" t="s">
        <v>204</v>
      </c>
      <c r="G157" s="189" t="s">
        <v>183</v>
      </c>
      <c r="H157" s="190">
        <v>6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43</v>
      </c>
      <c r="O157" s="70"/>
      <c r="P157" s="196">
        <f>O157*H157</f>
        <v>0</v>
      </c>
      <c r="Q157" s="196">
        <v>3.6900000000000002E-2</v>
      </c>
      <c r="R157" s="196">
        <f>Q157*H157</f>
        <v>0.22140000000000001</v>
      </c>
      <c r="S157" s="196">
        <v>0</v>
      </c>
      <c r="T157" s="196">
        <f>S157*H157</f>
        <v>0</v>
      </c>
      <c r="U157" s="197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158</v>
      </c>
      <c r="AT157" s="198" t="s">
        <v>154</v>
      </c>
      <c r="AU157" s="198" t="s">
        <v>87</v>
      </c>
      <c r="AY157" s="16" t="s">
        <v>152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85</v>
      </c>
      <c r="BK157" s="199">
        <f>ROUND(I157*H157,2)</f>
        <v>0</v>
      </c>
      <c r="BL157" s="16" t="s">
        <v>158</v>
      </c>
      <c r="BM157" s="198" t="s">
        <v>205</v>
      </c>
    </row>
    <row r="158" spans="1:65" s="2" customFormat="1" ht="57.6">
      <c r="A158" s="33"/>
      <c r="B158" s="34"/>
      <c r="C158" s="35"/>
      <c r="D158" s="200" t="s">
        <v>160</v>
      </c>
      <c r="E158" s="35"/>
      <c r="F158" s="201" t="s">
        <v>206</v>
      </c>
      <c r="G158" s="35"/>
      <c r="H158" s="35"/>
      <c r="I158" s="202"/>
      <c r="J158" s="35"/>
      <c r="K158" s="35"/>
      <c r="L158" s="38"/>
      <c r="M158" s="203"/>
      <c r="N158" s="204"/>
      <c r="O158" s="70"/>
      <c r="P158" s="70"/>
      <c r="Q158" s="70"/>
      <c r="R158" s="70"/>
      <c r="S158" s="70"/>
      <c r="T158" s="70"/>
      <c r="U158" s="71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160</v>
      </c>
      <c r="AU158" s="16" t="s">
        <v>87</v>
      </c>
    </row>
    <row r="159" spans="1:65" s="13" customFormat="1" ht="10.199999999999999">
      <c r="B159" s="205"/>
      <c r="C159" s="206"/>
      <c r="D159" s="200" t="s">
        <v>162</v>
      </c>
      <c r="E159" s="207" t="s">
        <v>1</v>
      </c>
      <c r="F159" s="208" t="s">
        <v>207</v>
      </c>
      <c r="G159" s="206"/>
      <c r="H159" s="209">
        <v>6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3"/>
      <c r="U159" s="214"/>
      <c r="AT159" s="215" t="s">
        <v>162</v>
      </c>
      <c r="AU159" s="215" t="s">
        <v>87</v>
      </c>
      <c r="AV159" s="13" t="s">
        <v>87</v>
      </c>
      <c r="AW159" s="13" t="s">
        <v>34</v>
      </c>
      <c r="AX159" s="13" t="s">
        <v>85</v>
      </c>
      <c r="AY159" s="215" t="s">
        <v>152</v>
      </c>
    </row>
    <row r="160" spans="1:65" s="2" customFormat="1" ht="24.15" customHeight="1">
      <c r="A160" s="33"/>
      <c r="B160" s="34"/>
      <c r="C160" s="186" t="s">
        <v>208</v>
      </c>
      <c r="D160" s="186" t="s">
        <v>154</v>
      </c>
      <c r="E160" s="187" t="s">
        <v>209</v>
      </c>
      <c r="F160" s="188" t="s">
        <v>210</v>
      </c>
      <c r="G160" s="189" t="s">
        <v>157</v>
      </c>
      <c r="H160" s="190">
        <v>79.489999999999995</v>
      </c>
      <c r="I160" s="191"/>
      <c r="J160" s="192">
        <f>ROUND(I160*H160,2)</f>
        <v>0</v>
      </c>
      <c r="K160" s="193"/>
      <c r="L160" s="38"/>
      <c r="M160" s="194" t="s">
        <v>1</v>
      </c>
      <c r="N160" s="195" t="s">
        <v>43</v>
      </c>
      <c r="O160" s="7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6">
        <f>S160*H160</f>
        <v>0</v>
      </c>
      <c r="U160" s="197" t="s">
        <v>1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158</v>
      </c>
      <c r="AT160" s="198" t="s">
        <v>154</v>
      </c>
      <c r="AU160" s="198" t="s">
        <v>87</v>
      </c>
      <c r="AY160" s="16" t="s">
        <v>152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85</v>
      </c>
      <c r="BK160" s="199">
        <f>ROUND(I160*H160,2)</f>
        <v>0</v>
      </c>
      <c r="BL160" s="16" t="s">
        <v>158</v>
      </c>
      <c r="BM160" s="198" t="s">
        <v>211</v>
      </c>
    </row>
    <row r="161" spans="1:65" s="2" customFormat="1" ht="19.2">
      <c r="A161" s="33"/>
      <c r="B161" s="34"/>
      <c r="C161" s="35"/>
      <c r="D161" s="200" t="s">
        <v>160</v>
      </c>
      <c r="E161" s="35"/>
      <c r="F161" s="201" t="s">
        <v>212</v>
      </c>
      <c r="G161" s="35"/>
      <c r="H161" s="35"/>
      <c r="I161" s="202"/>
      <c r="J161" s="35"/>
      <c r="K161" s="35"/>
      <c r="L161" s="38"/>
      <c r="M161" s="203"/>
      <c r="N161" s="204"/>
      <c r="O161" s="70"/>
      <c r="P161" s="70"/>
      <c r="Q161" s="70"/>
      <c r="R161" s="70"/>
      <c r="S161" s="70"/>
      <c r="T161" s="70"/>
      <c r="U161" s="71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160</v>
      </c>
      <c r="AU161" s="16" t="s">
        <v>87</v>
      </c>
    </row>
    <row r="162" spans="1:65" s="13" customFormat="1" ht="10.199999999999999">
      <c r="B162" s="205"/>
      <c r="C162" s="206"/>
      <c r="D162" s="200" t="s">
        <v>162</v>
      </c>
      <c r="E162" s="207" t="s">
        <v>1</v>
      </c>
      <c r="F162" s="208" t="s">
        <v>213</v>
      </c>
      <c r="G162" s="206"/>
      <c r="H162" s="209">
        <v>79.489999999999995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3"/>
      <c r="U162" s="214"/>
      <c r="AT162" s="215" t="s">
        <v>162</v>
      </c>
      <c r="AU162" s="215" t="s">
        <v>87</v>
      </c>
      <c r="AV162" s="13" t="s">
        <v>87</v>
      </c>
      <c r="AW162" s="13" t="s">
        <v>34</v>
      </c>
      <c r="AX162" s="13" t="s">
        <v>85</v>
      </c>
      <c r="AY162" s="215" t="s">
        <v>152</v>
      </c>
    </row>
    <row r="163" spans="1:65" s="2" customFormat="1" ht="24.15" customHeight="1">
      <c r="A163" s="33"/>
      <c r="B163" s="34"/>
      <c r="C163" s="186" t="s">
        <v>214</v>
      </c>
      <c r="D163" s="186" t="s">
        <v>154</v>
      </c>
      <c r="E163" s="187" t="s">
        <v>215</v>
      </c>
      <c r="F163" s="188" t="s">
        <v>216</v>
      </c>
      <c r="G163" s="189" t="s">
        <v>217</v>
      </c>
      <c r="H163" s="190">
        <v>7.3129999999999997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43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6">
        <f>S163*H163</f>
        <v>0</v>
      </c>
      <c r="U163" s="197" t="s">
        <v>1</v>
      </c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158</v>
      </c>
      <c r="AT163" s="198" t="s">
        <v>154</v>
      </c>
      <c r="AU163" s="198" t="s">
        <v>87</v>
      </c>
      <c r="AY163" s="16" t="s">
        <v>152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85</v>
      </c>
      <c r="BK163" s="199">
        <f>ROUND(I163*H163,2)</f>
        <v>0</v>
      </c>
      <c r="BL163" s="16" t="s">
        <v>158</v>
      </c>
      <c r="BM163" s="198" t="s">
        <v>218</v>
      </c>
    </row>
    <row r="164" spans="1:65" s="2" customFormat="1" ht="28.8">
      <c r="A164" s="33"/>
      <c r="B164" s="34"/>
      <c r="C164" s="35"/>
      <c r="D164" s="200" t="s">
        <v>160</v>
      </c>
      <c r="E164" s="35"/>
      <c r="F164" s="201" t="s">
        <v>219</v>
      </c>
      <c r="G164" s="35"/>
      <c r="H164" s="35"/>
      <c r="I164" s="202"/>
      <c r="J164" s="35"/>
      <c r="K164" s="35"/>
      <c r="L164" s="38"/>
      <c r="M164" s="203"/>
      <c r="N164" s="204"/>
      <c r="O164" s="70"/>
      <c r="P164" s="70"/>
      <c r="Q164" s="70"/>
      <c r="R164" s="70"/>
      <c r="S164" s="70"/>
      <c r="T164" s="70"/>
      <c r="U164" s="71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160</v>
      </c>
      <c r="AU164" s="16" t="s">
        <v>87</v>
      </c>
    </row>
    <row r="165" spans="1:65" s="13" customFormat="1" ht="10.199999999999999">
      <c r="B165" s="205"/>
      <c r="C165" s="206"/>
      <c r="D165" s="200" t="s">
        <v>162</v>
      </c>
      <c r="E165" s="207" t="s">
        <v>98</v>
      </c>
      <c r="F165" s="208" t="s">
        <v>220</v>
      </c>
      <c r="G165" s="206"/>
      <c r="H165" s="209">
        <v>7.3129999999999997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3"/>
      <c r="U165" s="214"/>
      <c r="AT165" s="215" t="s">
        <v>162</v>
      </c>
      <c r="AU165" s="215" t="s">
        <v>87</v>
      </c>
      <c r="AV165" s="13" t="s">
        <v>87</v>
      </c>
      <c r="AW165" s="13" t="s">
        <v>34</v>
      </c>
      <c r="AX165" s="13" t="s">
        <v>85</v>
      </c>
      <c r="AY165" s="215" t="s">
        <v>152</v>
      </c>
    </row>
    <row r="166" spans="1:65" s="2" customFormat="1" ht="33" customHeight="1">
      <c r="A166" s="33"/>
      <c r="B166" s="34"/>
      <c r="C166" s="186" t="s">
        <v>221</v>
      </c>
      <c r="D166" s="186" t="s">
        <v>154</v>
      </c>
      <c r="E166" s="187" t="s">
        <v>222</v>
      </c>
      <c r="F166" s="188" t="s">
        <v>223</v>
      </c>
      <c r="G166" s="189" t="s">
        <v>217</v>
      </c>
      <c r="H166" s="190">
        <v>99.763999999999996</v>
      </c>
      <c r="I166" s="191"/>
      <c r="J166" s="192">
        <f>ROUND(I166*H166,2)</f>
        <v>0</v>
      </c>
      <c r="K166" s="193"/>
      <c r="L166" s="38"/>
      <c r="M166" s="194" t="s">
        <v>1</v>
      </c>
      <c r="N166" s="195" t="s">
        <v>43</v>
      </c>
      <c r="O166" s="7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6">
        <f>S166*H166</f>
        <v>0</v>
      </c>
      <c r="U166" s="197" t="s">
        <v>1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158</v>
      </c>
      <c r="AT166" s="198" t="s">
        <v>154</v>
      </c>
      <c r="AU166" s="198" t="s">
        <v>87</v>
      </c>
      <c r="AY166" s="16" t="s">
        <v>152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6" t="s">
        <v>85</v>
      </c>
      <c r="BK166" s="199">
        <f>ROUND(I166*H166,2)</f>
        <v>0</v>
      </c>
      <c r="BL166" s="16" t="s">
        <v>158</v>
      </c>
      <c r="BM166" s="198" t="s">
        <v>224</v>
      </c>
    </row>
    <row r="167" spans="1:65" s="2" customFormat="1" ht="28.8">
      <c r="A167" s="33"/>
      <c r="B167" s="34"/>
      <c r="C167" s="35"/>
      <c r="D167" s="200" t="s">
        <v>160</v>
      </c>
      <c r="E167" s="35"/>
      <c r="F167" s="201" t="s">
        <v>225</v>
      </c>
      <c r="G167" s="35"/>
      <c r="H167" s="35"/>
      <c r="I167" s="202"/>
      <c r="J167" s="35"/>
      <c r="K167" s="35"/>
      <c r="L167" s="38"/>
      <c r="M167" s="203"/>
      <c r="N167" s="204"/>
      <c r="O167" s="70"/>
      <c r="P167" s="70"/>
      <c r="Q167" s="70"/>
      <c r="R167" s="70"/>
      <c r="S167" s="70"/>
      <c r="T167" s="70"/>
      <c r="U167" s="71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160</v>
      </c>
      <c r="AU167" s="16" t="s">
        <v>87</v>
      </c>
    </row>
    <row r="168" spans="1:65" s="13" customFormat="1" ht="10.199999999999999">
      <c r="B168" s="205"/>
      <c r="C168" s="206"/>
      <c r="D168" s="200" t="s">
        <v>162</v>
      </c>
      <c r="E168" s="207" t="s">
        <v>101</v>
      </c>
      <c r="F168" s="208" t="s">
        <v>226</v>
      </c>
      <c r="G168" s="206"/>
      <c r="H168" s="209">
        <v>99.763999999999996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3"/>
      <c r="U168" s="214"/>
      <c r="AT168" s="215" t="s">
        <v>162</v>
      </c>
      <c r="AU168" s="215" t="s">
        <v>87</v>
      </c>
      <c r="AV168" s="13" t="s">
        <v>87</v>
      </c>
      <c r="AW168" s="13" t="s">
        <v>34</v>
      </c>
      <c r="AX168" s="13" t="s">
        <v>85</v>
      </c>
      <c r="AY168" s="215" t="s">
        <v>152</v>
      </c>
    </row>
    <row r="169" spans="1:65" s="2" customFormat="1" ht="33" customHeight="1">
      <c r="A169" s="33"/>
      <c r="B169" s="34"/>
      <c r="C169" s="186" t="s">
        <v>227</v>
      </c>
      <c r="D169" s="186" t="s">
        <v>154</v>
      </c>
      <c r="E169" s="187" t="s">
        <v>228</v>
      </c>
      <c r="F169" s="188" t="s">
        <v>229</v>
      </c>
      <c r="G169" s="189" t="s">
        <v>217</v>
      </c>
      <c r="H169" s="190">
        <v>3.52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43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6">
        <f>S169*H169</f>
        <v>0</v>
      </c>
      <c r="U169" s="197" t="s">
        <v>1</v>
      </c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158</v>
      </c>
      <c r="AT169" s="198" t="s">
        <v>154</v>
      </c>
      <c r="AU169" s="198" t="s">
        <v>87</v>
      </c>
      <c r="AY169" s="16" t="s">
        <v>152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85</v>
      </c>
      <c r="BK169" s="199">
        <f>ROUND(I169*H169,2)</f>
        <v>0</v>
      </c>
      <c r="BL169" s="16" t="s">
        <v>158</v>
      </c>
      <c r="BM169" s="198" t="s">
        <v>230</v>
      </c>
    </row>
    <row r="170" spans="1:65" s="2" customFormat="1" ht="28.8">
      <c r="A170" s="33"/>
      <c r="B170" s="34"/>
      <c r="C170" s="35"/>
      <c r="D170" s="200" t="s">
        <v>160</v>
      </c>
      <c r="E170" s="35"/>
      <c r="F170" s="201" t="s">
        <v>231</v>
      </c>
      <c r="G170" s="35"/>
      <c r="H170" s="35"/>
      <c r="I170" s="202"/>
      <c r="J170" s="35"/>
      <c r="K170" s="35"/>
      <c r="L170" s="38"/>
      <c r="M170" s="203"/>
      <c r="N170" s="204"/>
      <c r="O170" s="70"/>
      <c r="P170" s="70"/>
      <c r="Q170" s="70"/>
      <c r="R170" s="70"/>
      <c r="S170" s="70"/>
      <c r="T170" s="70"/>
      <c r="U170" s="71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160</v>
      </c>
      <c r="AU170" s="16" t="s">
        <v>87</v>
      </c>
    </row>
    <row r="171" spans="1:65" s="13" customFormat="1" ht="10.199999999999999">
      <c r="B171" s="205"/>
      <c r="C171" s="206"/>
      <c r="D171" s="200" t="s">
        <v>162</v>
      </c>
      <c r="E171" s="207" t="s">
        <v>103</v>
      </c>
      <c r="F171" s="208" t="s">
        <v>232</v>
      </c>
      <c r="G171" s="206"/>
      <c r="H171" s="209">
        <v>3.52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3"/>
      <c r="U171" s="214"/>
      <c r="AT171" s="215" t="s">
        <v>162</v>
      </c>
      <c r="AU171" s="215" t="s">
        <v>87</v>
      </c>
      <c r="AV171" s="13" t="s">
        <v>87</v>
      </c>
      <c r="AW171" s="13" t="s">
        <v>34</v>
      </c>
      <c r="AX171" s="13" t="s">
        <v>85</v>
      </c>
      <c r="AY171" s="215" t="s">
        <v>152</v>
      </c>
    </row>
    <row r="172" spans="1:65" s="2" customFormat="1" ht="33" customHeight="1">
      <c r="A172" s="33"/>
      <c r="B172" s="34"/>
      <c r="C172" s="186" t="s">
        <v>233</v>
      </c>
      <c r="D172" s="186" t="s">
        <v>154</v>
      </c>
      <c r="E172" s="187" t="s">
        <v>234</v>
      </c>
      <c r="F172" s="188" t="s">
        <v>235</v>
      </c>
      <c r="G172" s="189" t="s">
        <v>217</v>
      </c>
      <c r="H172" s="190">
        <v>17.079999999999998</v>
      </c>
      <c r="I172" s="191"/>
      <c r="J172" s="192">
        <f>ROUND(I172*H172,2)</f>
        <v>0</v>
      </c>
      <c r="K172" s="193"/>
      <c r="L172" s="38"/>
      <c r="M172" s="194" t="s">
        <v>1</v>
      </c>
      <c r="N172" s="195" t="s">
        <v>43</v>
      </c>
      <c r="O172" s="70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6">
        <f>S172*H172</f>
        <v>0</v>
      </c>
      <c r="U172" s="197" t="s">
        <v>1</v>
      </c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158</v>
      </c>
      <c r="AT172" s="198" t="s">
        <v>154</v>
      </c>
      <c r="AU172" s="198" t="s">
        <v>87</v>
      </c>
      <c r="AY172" s="16" t="s">
        <v>152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85</v>
      </c>
      <c r="BK172" s="199">
        <f>ROUND(I172*H172,2)</f>
        <v>0</v>
      </c>
      <c r="BL172" s="16" t="s">
        <v>158</v>
      </c>
      <c r="BM172" s="198" t="s">
        <v>236</v>
      </c>
    </row>
    <row r="173" spans="1:65" s="2" customFormat="1" ht="28.8">
      <c r="A173" s="33"/>
      <c r="B173" s="34"/>
      <c r="C173" s="35"/>
      <c r="D173" s="200" t="s">
        <v>160</v>
      </c>
      <c r="E173" s="35"/>
      <c r="F173" s="201" t="s">
        <v>237</v>
      </c>
      <c r="G173" s="35"/>
      <c r="H173" s="35"/>
      <c r="I173" s="202"/>
      <c r="J173" s="35"/>
      <c r="K173" s="35"/>
      <c r="L173" s="38"/>
      <c r="M173" s="203"/>
      <c r="N173" s="204"/>
      <c r="O173" s="70"/>
      <c r="P173" s="70"/>
      <c r="Q173" s="70"/>
      <c r="R173" s="70"/>
      <c r="S173" s="70"/>
      <c r="T173" s="70"/>
      <c r="U173" s="71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160</v>
      </c>
      <c r="AU173" s="16" t="s">
        <v>87</v>
      </c>
    </row>
    <row r="174" spans="1:65" s="13" customFormat="1" ht="10.199999999999999">
      <c r="B174" s="205"/>
      <c r="C174" s="206"/>
      <c r="D174" s="200" t="s">
        <v>162</v>
      </c>
      <c r="E174" s="207" t="s">
        <v>105</v>
      </c>
      <c r="F174" s="208" t="s">
        <v>238</v>
      </c>
      <c r="G174" s="206"/>
      <c r="H174" s="209">
        <v>17.079999999999998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3"/>
      <c r="U174" s="214"/>
      <c r="AT174" s="215" t="s">
        <v>162</v>
      </c>
      <c r="AU174" s="215" t="s">
        <v>87</v>
      </c>
      <c r="AV174" s="13" t="s">
        <v>87</v>
      </c>
      <c r="AW174" s="13" t="s">
        <v>34</v>
      </c>
      <c r="AX174" s="13" t="s">
        <v>85</v>
      </c>
      <c r="AY174" s="215" t="s">
        <v>152</v>
      </c>
    </row>
    <row r="175" spans="1:65" s="2" customFormat="1" ht="33" customHeight="1">
      <c r="A175" s="33"/>
      <c r="B175" s="34"/>
      <c r="C175" s="186" t="s">
        <v>8</v>
      </c>
      <c r="D175" s="186" t="s">
        <v>154</v>
      </c>
      <c r="E175" s="187" t="s">
        <v>239</v>
      </c>
      <c r="F175" s="188" t="s">
        <v>240</v>
      </c>
      <c r="G175" s="189" t="s">
        <v>217</v>
      </c>
      <c r="H175" s="190">
        <v>23.143999999999998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43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6">
        <f>S175*H175</f>
        <v>0</v>
      </c>
      <c r="U175" s="197" t="s">
        <v>1</v>
      </c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158</v>
      </c>
      <c r="AT175" s="198" t="s">
        <v>154</v>
      </c>
      <c r="AU175" s="198" t="s">
        <v>87</v>
      </c>
      <c r="AY175" s="16" t="s">
        <v>152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85</v>
      </c>
      <c r="BK175" s="199">
        <f>ROUND(I175*H175,2)</f>
        <v>0</v>
      </c>
      <c r="BL175" s="16" t="s">
        <v>158</v>
      </c>
      <c r="BM175" s="198" t="s">
        <v>241</v>
      </c>
    </row>
    <row r="176" spans="1:65" s="2" customFormat="1" ht="28.8">
      <c r="A176" s="33"/>
      <c r="B176" s="34"/>
      <c r="C176" s="35"/>
      <c r="D176" s="200" t="s">
        <v>160</v>
      </c>
      <c r="E176" s="35"/>
      <c r="F176" s="201" t="s">
        <v>242</v>
      </c>
      <c r="G176" s="35"/>
      <c r="H176" s="35"/>
      <c r="I176" s="202"/>
      <c r="J176" s="35"/>
      <c r="K176" s="35"/>
      <c r="L176" s="38"/>
      <c r="M176" s="203"/>
      <c r="N176" s="204"/>
      <c r="O176" s="70"/>
      <c r="P176" s="70"/>
      <c r="Q176" s="70"/>
      <c r="R176" s="70"/>
      <c r="S176" s="70"/>
      <c r="T176" s="70"/>
      <c r="U176" s="71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160</v>
      </c>
      <c r="AU176" s="16" t="s">
        <v>87</v>
      </c>
    </row>
    <row r="177" spans="1:65" s="13" customFormat="1" ht="10.199999999999999">
      <c r="B177" s="205"/>
      <c r="C177" s="206"/>
      <c r="D177" s="200" t="s">
        <v>162</v>
      </c>
      <c r="E177" s="207" t="s">
        <v>108</v>
      </c>
      <c r="F177" s="208" t="s">
        <v>243</v>
      </c>
      <c r="G177" s="206"/>
      <c r="H177" s="209">
        <v>23.143999999999998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3"/>
      <c r="U177" s="214"/>
      <c r="AT177" s="215" t="s">
        <v>162</v>
      </c>
      <c r="AU177" s="215" t="s">
        <v>87</v>
      </c>
      <c r="AV177" s="13" t="s">
        <v>87</v>
      </c>
      <c r="AW177" s="13" t="s">
        <v>34</v>
      </c>
      <c r="AX177" s="13" t="s">
        <v>85</v>
      </c>
      <c r="AY177" s="215" t="s">
        <v>152</v>
      </c>
    </row>
    <row r="178" spans="1:65" s="2" customFormat="1" ht="33" customHeight="1">
      <c r="A178" s="33"/>
      <c r="B178" s="34"/>
      <c r="C178" s="186" t="s">
        <v>244</v>
      </c>
      <c r="D178" s="186" t="s">
        <v>154</v>
      </c>
      <c r="E178" s="187" t="s">
        <v>245</v>
      </c>
      <c r="F178" s="188" t="s">
        <v>246</v>
      </c>
      <c r="G178" s="189" t="s">
        <v>217</v>
      </c>
      <c r="H178" s="190">
        <v>49.104999999999997</v>
      </c>
      <c r="I178" s="191"/>
      <c r="J178" s="192">
        <f>ROUND(I178*H178,2)</f>
        <v>0</v>
      </c>
      <c r="K178" s="193"/>
      <c r="L178" s="38"/>
      <c r="M178" s="194" t="s">
        <v>1</v>
      </c>
      <c r="N178" s="195" t="s">
        <v>43</v>
      </c>
      <c r="O178" s="70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6">
        <f>S178*H178</f>
        <v>0</v>
      </c>
      <c r="U178" s="197" t="s">
        <v>1</v>
      </c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158</v>
      </c>
      <c r="AT178" s="198" t="s">
        <v>154</v>
      </c>
      <c r="AU178" s="198" t="s">
        <v>87</v>
      </c>
      <c r="AY178" s="16" t="s">
        <v>152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6" t="s">
        <v>85</v>
      </c>
      <c r="BK178" s="199">
        <f>ROUND(I178*H178,2)</f>
        <v>0</v>
      </c>
      <c r="BL178" s="16" t="s">
        <v>158</v>
      </c>
      <c r="BM178" s="198" t="s">
        <v>247</v>
      </c>
    </row>
    <row r="179" spans="1:65" s="2" customFormat="1" ht="28.8">
      <c r="A179" s="33"/>
      <c r="B179" s="34"/>
      <c r="C179" s="35"/>
      <c r="D179" s="200" t="s">
        <v>160</v>
      </c>
      <c r="E179" s="35"/>
      <c r="F179" s="201" t="s">
        <v>248</v>
      </c>
      <c r="G179" s="35"/>
      <c r="H179" s="35"/>
      <c r="I179" s="202"/>
      <c r="J179" s="35"/>
      <c r="K179" s="35"/>
      <c r="L179" s="38"/>
      <c r="M179" s="203"/>
      <c r="N179" s="204"/>
      <c r="O179" s="70"/>
      <c r="P179" s="70"/>
      <c r="Q179" s="70"/>
      <c r="R179" s="70"/>
      <c r="S179" s="70"/>
      <c r="T179" s="70"/>
      <c r="U179" s="71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160</v>
      </c>
      <c r="AU179" s="16" t="s">
        <v>87</v>
      </c>
    </row>
    <row r="180" spans="1:65" s="13" customFormat="1" ht="10.199999999999999">
      <c r="B180" s="205"/>
      <c r="C180" s="206"/>
      <c r="D180" s="200" t="s">
        <v>162</v>
      </c>
      <c r="E180" s="207" t="s">
        <v>111</v>
      </c>
      <c r="F180" s="208" t="s">
        <v>249</v>
      </c>
      <c r="G180" s="206"/>
      <c r="H180" s="209">
        <v>49.104999999999997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3"/>
      <c r="U180" s="214"/>
      <c r="AT180" s="215" t="s">
        <v>162</v>
      </c>
      <c r="AU180" s="215" t="s">
        <v>87</v>
      </c>
      <c r="AV180" s="13" t="s">
        <v>87</v>
      </c>
      <c r="AW180" s="13" t="s">
        <v>34</v>
      </c>
      <c r="AX180" s="13" t="s">
        <v>85</v>
      </c>
      <c r="AY180" s="215" t="s">
        <v>152</v>
      </c>
    </row>
    <row r="181" spans="1:65" s="2" customFormat="1" ht="21.75" customHeight="1">
      <c r="A181" s="33"/>
      <c r="B181" s="34"/>
      <c r="C181" s="186" t="s">
        <v>250</v>
      </c>
      <c r="D181" s="186" t="s">
        <v>154</v>
      </c>
      <c r="E181" s="187" t="s">
        <v>251</v>
      </c>
      <c r="F181" s="188" t="s">
        <v>252</v>
      </c>
      <c r="G181" s="189" t="s">
        <v>157</v>
      </c>
      <c r="H181" s="190">
        <v>89.68</v>
      </c>
      <c r="I181" s="191"/>
      <c r="J181" s="192">
        <f>ROUND(I181*H181,2)</f>
        <v>0</v>
      </c>
      <c r="K181" s="193"/>
      <c r="L181" s="38"/>
      <c r="M181" s="194" t="s">
        <v>1</v>
      </c>
      <c r="N181" s="195" t="s">
        <v>43</v>
      </c>
      <c r="O181" s="70"/>
      <c r="P181" s="196">
        <f>O181*H181</f>
        <v>0</v>
      </c>
      <c r="Q181" s="196">
        <v>8.4000000000000003E-4</v>
      </c>
      <c r="R181" s="196">
        <f>Q181*H181</f>
        <v>7.5331200000000015E-2</v>
      </c>
      <c r="S181" s="196">
        <v>0</v>
      </c>
      <c r="T181" s="196">
        <f>S181*H181</f>
        <v>0</v>
      </c>
      <c r="U181" s="197" t="s">
        <v>1</v>
      </c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158</v>
      </c>
      <c r="AT181" s="198" t="s">
        <v>154</v>
      </c>
      <c r="AU181" s="198" t="s">
        <v>87</v>
      </c>
      <c r="AY181" s="16" t="s">
        <v>152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85</v>
      </c>
      <c r="BK181" s="199">
        <f>ROUND(I181*H181,2)</f>
        <v>0</v>
      </c>
      <c r="BL181" s="16" t="s">
        <v>158</v>
      </c>
      <c r="BM181" s="198" t="s">
        <v>253</v>
      </c>
    </row>
    <row r="182" spans="1:65" s="2" customFormat="1" ht="19.2">
      <c r="A182" s="33"/>
      <c r="B182" s="34"/>
      <c r="C182" s="35"/>
      <c r="D182" s="200" t="s">
        <v>160</v>
      </c>
      <c r="E182" s="35"/>
      <c r="F182" s="201" t="s">
        <v>254</v>
      </c>
      <c r="G182" s="35"/>
      <c r="H182" s="35"/>
      <c r="I182" s="202"/>
      <c r="J182" s="35"/>
      <c r="K182" s="35"/>
      <c r="L182" s="38"/>
      <c r="M182" s="203"/>
      <c r="N182" s="204"/>
      <c r="O182" s="70"/>
      <c r="P182" s="70"/>
      <c r="Q182" s="70"/>
      <c r="R182" s="70"/>
      <c r="S182" s="70"/>
      <c r="T182" s="70"/>
      <c r="U182" s="71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160</v>
      </c>
      <c r="AU182" s="16" t="s">
        <v>87</v>
      </c>
    </row>
    <row r="183" spans="1:65" s="13" customFormat="1" ht="10.199999999999999">
      <c r="B183" s="205"/>
      <c r="C183" s="206"/>
      <c r="D183" s="200" t="s">
        <v>162</v>
      </c>
      <c r="E183" s="207" t="s">
        <v>1</v>
      </c>
      <c r="F183" s="208" t="s">
        <v>255</v>
      </c>
      <c r="G183" s="206"/>
      <c r="H183" s="209">
        <v>89.68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3"/>
      <c r="U183" s="214"/>
      <c r="AT183" s="215" t="s">
        <v>162</v>
      </c>
      <c r="AU183" s="215" t="s">
        <v>87</v>
      </c>
      <c r="AV183" s="13" t="s">
        <v>87</v>
      </c>
      <c r="AW183" s="13" t="s">
        <v>34</v>
      </c>
      <c r="AX183" s="13" t="s">
        <v>85</v>
      </c>
      <c r="AY183" s="215" t="s">
        <v>152</v>
      </c>
    </row>
    <row r="184" spans="1:65" s="2" customFormat="1" ht="24.15" customHeight="1">
      <c r="A184" s="33"/>
      <c r="B184" s="34"/>
      <c r="C184" s="186" t="s">
        <v>256</v>
      </c>
      <c r="D184" s="186" t="s">
        <v>154</v>
      </c>
      <c r="E184" s="187" t="s">
        <v>257</v>
      </c>
      <c r="F184" s="188" t="s">
        <v>258</v>
      </c>
      <c r="G184" s="189" t="s">
        <v>157</v>
      </c>
      <c r="H184" s="190">
        <v>89.68</v>
      </c>
      <c r="I184" s="191"/>
      <c r="J184" s="192">
        <f>ROUND(I184*H184,2)</f>
        <v>0</v>
      </c>
      <c r="K184" s="193"/>
      <c r="L184" s="38"/>
      <c r="M184" s="194" t="s">
        <v>1</v>
      </c>
      <c r="N184" s="195" t="s">
        <v>43</v>
      </c>
      <c r="O184" s="70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6">
        <f>S184*H184</f>
        <v>0</v>
      </c>
      <c r="U184" s="197" t="s">
        <v>1</v>
      </c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158</v>
      </c>
      <c r="AT184" s="198" t="s">
        <v>154</v>
      </c>
      <c r="AU184" s="198" t="s">
        <v>87</v>
      </c>
      <c r="AY184" s="16" t="s">
        <v>152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85</v>
      </c>
      <c r="BK184" s="199">
        <f>ROUND(I184*H184,2)</f>
        <v>0</v>
      </c>
      <c r="BL184" s="16" t="s">
        <v>158</v>
      </c>
      <c r="BM184" s="198" t="s">
        <v>259</v>
      </c>
    </row>
    <row r="185" spans="1:65" s="2" customFormat="1" ht="28.8">
      <c r="A185" s="33"/>
      <c r="B185" s="34"/>
      <c r="C185" s="35"/>
      <c r="D185" s="200" t="s">
        <v>160</v>
      </c>
      <c r="E185" s="35"/>
      <c r="F185" s="201" t="s">
        <v>260</v>
      </c>
      <c r="G185" s="35"/>
      <c r="H185" s="35"/>
      <c r="I185" s="202"/>
      <c r="J185" s="35"/>
      <c r="K185" s="35"/>
      <c r="L185" s="38"/>
      <c r="M185" s="203"/>
      <c r="N185" s="204"/>
      <c r="O185" s="70"/>
      <c r="P185" s="70"/>
      <c r="Q185" s="70"/>
      <c r="R185" s="70"/>
      <c r="S185" s="70"/>
      <c r="T185" s="70"/>
      <c r="U185" s="71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160</v>
      </c>
      <c r="AU185" s="16" t="s">
        <v>87</v>
      </c>
    </row>
    <row r="186" spans="1:65" s="13" customFormat="1" ht="10.199999999999999">
      <c r="B186" s="205"/>
      <c r="C186" s="206"/>
      <c r="D186" s="200" t="s">
        <v>162</v>
      </c>
      <c r="E186" s="207" t="s">
        <v>1</v>
      </c>
      <c r="F186" s="208" t="s">
        <v>255</v>
      </c>
      <c r="G186" s="206"/>
      <c r="H186" s="209">
        <v>89.68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3"/>
      <c r="U186" s="214"/>
      <c r="AT186" s="215" t="s">
        <v>162</v>
      </c>
      <c r="AU186" s="215" t="s">
        <v>87</v>
      </c>
      <c r="AV186" s="13" t="s">
        <v>87</v>
      </c>
      <c r="AW186" s="13" t="s">
        <v>34</v>
      </c>
      <c r="AX186" s="13" t="s">
        <v>85</v>
      </c>
      <c r="AY186" s="215" t="s">
        <v>152</v>
      </c>
    </row>
    <row r="187" spans="1:65" s="2" customFormat="1" ht="24.15" customHeight="1">
      <c r="A187" s="33"/>
      <c r="B187" s="34"/>
      <c r="C187" s="186" t="s">
        <v>261</v>
      </c>
      <c r="D187" s="186" t="s">
        <v>154</v>
      </c>
      <c r="E187" s="187" t="s">
        <v>262</v>
      </c>
      <c r="F187" s="188" t="s">
        <v>263</v>
      </c>
      <c r="G187" s="189" t="s">
        <v>157</v>
      </c>
      <c r="H187" s="190">
        <v>120.25</v>
      </c>
      <c r="I187" s="191"/>
      <c r="J187" s="192">
        <f>ROUND(I187*H187,2)</f>
        <v>0</v>
      </c>
      <c r="K187" s="193"/>
      <c r="L187" s="38"/>
      <c r="M187" s="194" t="s">
        <v>1</v>
      </c>
      <c r="N187" s="195" t="s">
        <v>43</v>
      </c>
      <c r="O187" s="70"/>
      <c r="P187" s="196">
        <f>O187*H187</f>
        <v>0</v>
      </c>
      <c r="Q187" s="196">
        <v>5.9000000000000003E-4</v>
      </c>
      <c r="R187" s="196">
        <f>Q187*H187</f>
        <v>7.0947499999999997E-2</v>
      </c>
      <c r="S187" s="196">
        <v>0</v>
      </c>
      <c r="T187" s="196">
        <f>S187*H187</f>
        <v>0</v>
      </c>
      <c r="U187" s="197" t="s">
        <v>1</v>
      </c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158</v>
      </c>
      <c r="AT187" s="198" t="s">
        <v>154</v>
      </c>
      <c r="AU187" s="198" t="s">
        <v>87</v>
      </c>
      <c r="AY187" s="16" t="s">
        <v>152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85</v>
      </c>
      <c r="BK187" s="199">
        <f>ROUND(I187*H187,2)</f>
        <v>0</v>
      </c>
      <c r="BL187" s="16" t="s">
        <v>158</v>
      </c>
      <c r="BM187" s="198" t="s">
        <v>264</v>
      </c>
    </row>
    <row r="188" spans="1:65" s="2" customFormat="1" ht="28.8">
      <c r="A188" s="33"/>
      <c r="B188" s="34"/>
      <c r="C188" s="35"/>
      <c r="D188" s="200" t="s">
        <v>160</v>
      </c>
      <c r="E188" s="35"/>
      <c r="F188" s="201" t="s">
        <v>265</v>
      </c>
      <c r="G188" s="35"/>
      <c r="H188" s="35"/>
      <c r="I188" s="202"/>
      <c r="J188" s="35"/>
      <c r="K188" s="35"/>
      <c r="L188" s="38"/>
      <c r="M188" s="203"/>
      <c r="N188" s="204"/>
      <c r="O188" s="70"/>
      <c r="P188" s="70"/>
      <c r="Q188" s="70"/>
      <c r="R188" s="70"/>
      <c r="S188" s="70"/>
      <c r="T188" s="70"/>
      <c r="U188" s="71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160</v>
      </c>
      <c r="AU188" s="16" t="s">
        <v>87</v>
      </c>
    </row>
    <row r="189" spans="1:65" s="13" customFormat="1" ht="10.199999999999999">
      <c r="B189" s="205"/>
      <c r="C189" s="206"/>
      <c r="D189" s="200" t="s">
        <v>162</v>
      </c>
      <c r="E189" s="207" t="s">
        <v>1</v>
      </c>
      <c r="F189" s="208" t="s">
        <v>266</v>
      </c>
      <c r="G189" s="206"/>
      <c r="H189" s="209">
        <v>120.25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3"/>
      <c r="U189" s="214"/>
      <c r="AT189" s="215" t="s">
        <v>162</v>
      </c>
      <c r="AU189" s="215" t="s">
        <v>87</v>
      </c>
      <c r="AV189" s="13" t="s">
        <v>87</v>
      </c>
      <c r="AW189" s="13" t="s">
        <v>34</v>
      </c>
      <c r="AX189" s="13" t="s">
        <v>85</v>
      </c>
      <c r="AY189" s="215" t="s">
        <v>152</v>
      </c>
    </row>
    <row r="190" spans="1:65" s="2" customFormat="1" ht="24.15" customHeight="1">
      <c r="A190" s="33"/>
      <c r="B190" s="34"/>
      <c r="C190" s="186" t="s">
        <v>267</v>
      </c>
      <c r="D190" s="186" t="s">
        <v>154</v>
      </c>
      <c r="E190" s="187" t="s">
        <v>268</v>
      </c>
      <c r="F190" s="188" t="s">
        <v>269</v>
      </c>
      <c r="G190" s="189" t="s">
        <v>157</v>
      </c>
      <c r="H190" s="190">
        <v>120.25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43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6">
        <f>S190*H190</f>
        <v>0</v>
      </c>
      <c r="U190" s="197" t="s">
        <v>1</v>
      </c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158</v>
      </c>
      <c r="AT190" s="198" t="s">
        <v>154</v>
      </c>
      <c r="AU190" s="198" t="s">
        <v>87</v>
      </c>
      <c r="AY190" s="16" t="s">
        <v>152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85</v>
      </c>
      <c r="BK190" s="199">
        <f>ROUND(I190*H190,2)</f>
        <v>0</v>
      </c>
      <c r="BL190" s="16" t="s">
        <v>158</v>
      </c>
      <c r="BM190" s="198" t="s">
        <v>270</v>
      </c>
    </row>
    <row r="191" spans="1:65" s="2" customFormat="1" ht="28.8">
      <c r="A191" s="33"/>
      <c r="B191" s="34"/>
      <c r="C191" s="35"/>
      <c r="D191" s="200" t="s">
        <v>160</v>
      </c>
      <c r="E191" s="35"/>
      <c r="F191" s="201" t="s">
        <v>271</v>
      </c>
      <c r="G191" s="35"/>
      <c r="H191" s="35"/>
      <c r="I191" s="202"/>
      <c r="J191" s="35"/>
      <c r="K191" s="35"/>
      <c r="L191" s="38"/>
      <c r="M191" s="203"/>
      <c r="N191" s="204"/>
      <c r="O191" s="70"/>
      <c r="P191" s="70"/>
      <c r="Q191" s="70"/>
      <c r="R191" s="70"/>
      <c r="S191" s="70"/>
      <c r="T191" s="70"/>
      <c r="U191" s="71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160</v>
      </c>
      <c r="AU191" s="16" t="s">
        <v>87</v>
      </c>
    </row>
    <row r="192" spans="1:65" s="13" customFormat="1" ht="10.199999999999999">
      <c r="B192" s="205"/>
      <c r="C192" s="206"/>
      <c r="D192" s="200" t="s">
        <v>162</v>
      </c>
      <c r="E192" s="207" t="s">
        <v>1</v>
      </c>
      <c r="F192" s="208" t="s">
        <v>266</v>
      </c>
      <c r="G192" s="206"/>
      <c r="H192" s="209">
        <v>120.25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3"/>
      <c r="U192" s="214"/>
      <c r="AT192" s="215" t="s">
        <v>162</v>
      </c>
      <c r="AU192" s="215" t="s">
        <v>87</v>
      </c>
      <c r="AV192" s="13" t="s">
        <v>87</v>
      </c>
      <c r="AW192" s="13" t="s">
        <v>34</v>
      </c>
      <c r="AX192" s="13" t="s">
        <v>85</v>
      </c>
      <c r="AY192" s="215" t="s">
        <v>152</v>
      </c>
    </row>
    <row r="193" spans="1:65" s="2" customFormat="1" ht="37.799999999999997" customHeight="1">
      <c r="A193" s="33"/>
      <c r="B193" s="34"/>
      <c r="C193" s="186" t="s">
        <v>7</v>
      </c>
      <c r="D193" s="186" t="s">
        <v>154</v>
      </c>
      <c r="E193" s="187" t="s">
        <v>272</v>
      </c>
      <c r="F193" s="188" t="s">
        <v>273</v>
      </c>
      <c r="G193" s="189" t="s">
        <v>217</v>
      </c>
      <c r="H193" s="190">
        <v>88.478999999999999</v>
      </c>
      <c r="I193" s="191"/>
      <c r="J193" s="192">
        <f>ROUND(I193*H193,2)</f>
        <v>0</v>
      </c>
      <c r="K193" s="193"/>
      <c r="L193" s="38"/>
      <c r="M193" s="194" t="s">
        <v>1</v>
      </c>
      <c r="N193" s="195" t="s">
        <v>43</v>
      </c>
      <c r="O193" s="70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6">
        <f>S193*H193</f>
        <v>0</v>
      </c>
      <c r="U193" s="197" t="s">
        <v>1</v>
      </c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158</v>
      </c>
      <c r="AT193" s="198" t="s">
        <v>154</v>
      </c>
      <c r="AU193" s="198" t="s">
        <v>87</v>
      </c>
      <c r="AY193" s="16" t="s">
        <v>152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85</v>
      </c>
      <c r="BK193" s="199">
        <f>ROUND(I193*H193,2)</f>
        <v>0</v>
      </c>
      <c r="BL193" s="16" t="s">
        <v>158</v>
      </c>
      <c r="BM193" s="198" t="s">
        <v>274</v>
      </c>
    </row>
    <row r="194" spans="1:65" s="2" customFormat="1" ht="38.4">
      <c r="A194" s="33"/>
      <c r="B194" s="34"/>
      <c r="C194" s="35"/>
      <c r="D194" s="200" t="s">
        <v>160</v>
      </c>
      <c r="E194" s="35"/>
      <c r="F194" s="201" t="s">
        <v>275</v>
      </c>
      <c r="G194" s="35"/>
      <c r="H194" s="35"/>
      <c r="I194" s="202"/>
      <c r="J194" s="35"/>
      <c r="K194" s="35"/>
      <c r="L194" s="38"/>
      <c r="M194" s="203"/>
      <c r="N194" s="204"/>
      <c r="O194" s="70"/>
      <c r="P194" s="70"/>
      <c r="Q194" s="70"/>
      <c r="R194" s="70"/>
      <c r="S194" s="70"/>
      <c r="T194" s="70"/>
      <c r="U194" s="71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160</v>
      </c>
      <c r="AU194" s="16" t="s">
        <v>87</v>
      </c>
    </row>
    <row r="195" spans="1:65" s="13" customFormat="1" ht="20.399999999999999">
      <c r="B195" s="205"/>
      <c r="C195" s="206"/>
      <c r="D195" s="200" t="s">
        <v>162</v>
      </c>
      <c r="E195" s="207" t="s">
        <v>113</v>
      </c>
      <c r="F195" s="208" t="s">
        <v>276</v>
      </c>
      <c r="G195" s="206"/>
      <c r="H195" s="209">
        <v>88.478999999999999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3"/>
      <c r="U195" s="214"/>
      <c r="AT195" s="215" t="s">
        <v>162</v>
      </c>
      <c r="AU195" s="215" t="s">
        <v>87</v>
      </c>
      <c r="AV195" s="13" t="s">
        <v>87</v>
      </c>
      <c r="AW195" s="13" t="s">
        <v>34</v>
      </c>
      <c r="AX195" s="13" t="s">
        <v>85</v>
      </c>
      <c r="AY195" s="215" t="s">
        <v>152</v>
      </c>
    </row>
    <row r="196" spans="1:65" s="2" customFormat="1" ht="33" customHeight="1">
      <c r="A196" s="33"/>
      <c r="B196" s="34"/>
      <c r="C196" s="186" t="s">
        <v>277</v>
      </c>
      <c r="D196" s="186" t="s">
        <v>154</v>
      </c>
      <c r="E196" s="187" t="s">
        <v>278</v>
      </c>
      <c r="F196" s="188" t="s">
        <v>279</v>
      </c>
      <c r="G196" s="189" t="s">
        <v>280</v>
      </c>
      <c r="H196" s="190">
        <v>159.262</v>
      </c>
      <c r="I196" s="191"/>
      <c r="J196" s="192">
        <f>ROUND(I196*H196,2)</f>
        <v>0</v>
      </c>
      <c r="K196" s="193"/>
      <c r="L196" s="38"/>
      <c r="M196" s="194" t="s">
        <v>1</v>
      </c>
      <c r="N196" s="195" t="s">
        <v>43</v>
      </c>
      <c r="O196" s="70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6">
        <f>S196*H196</f>
        <v>0</v>
      </c>
      <c r="U196" s="197" t="s">
        <v>1</v>
      </c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158</v>
      </c>
      <c r="AT196" s="198" t="s">
        <v>154</v>
      </c>
      <c r="AU196" s="198" t="s">
        <v>87</v>
      </c>
      <c r="AY196" s="16" t="s">
        <v>152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85</v>
      </c>
      <c r="BK196" s="199">
        <f>ROUND(I196*H196,2)</f>
        <v>0</v>
      </c>
      <c r="BL196" s="16" t="s">
        <v>158</v>
      </c>
      <c r="BM196" s="198" t="s">
        <v>281</v>
      </c>
    </row>
    <row r="197" spans="1:65" s="2" customFormat="1" ht="28.8">
      <c r="A197" s="33"/>
      <c r="B197" s="34"/>
      <c r="C197" s="35"/>
      <c r="D197" s="200" t="s">
        <v>160</v>
      </c>
      <c r="E197" s="35"/>
      <c r="F197" s="201" t="s">
        <v>282</v>
      </c>
      <c r="G197" s="35"/>
      <c r="H197" s="35"/>
      <c r="I197" s="202"/>
      <c r="J197" s="35"/>
      <c r="K197" s="35"/>
      <c r="L197" s="38"/>
      <c r="M197" s="203"/>
      <c r="N197" s="204"/>
      <c r="O197" s="70"/>
      <c r="P197" s="70"/>
      <c r="Q197" s="70"/>
      <c r="R197" s="70"/>
      <c r="S197" s="70"/>
      <c r="T197" s="70"/>
      <c r="U197" s="71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160</v>
      </c>
      <c r="AU197" s="16" t="s">
        <v>87</v>
      </c>
    </row>
    <row r="198" spans="1:65" s="13" customFormat="1" ht="10.199999999999999">
      <c r="B198" s="205"/>
      <c r="C198" s="206"/>
      <c r="D198" s="200" t="s">
        <v>162</v>
      </c>
      <c r="E198" s="207" t="s">
        <v>1</v>
      </c>
      <c r="F198" s="208" t="s">
        <v>283</v>
      </c>
      <c r="G198" s="206"/>
      <c r="H198" s="209">
        <v>159.262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3"/>
      <c r="U198" s="214"/>
      <c r="AT198" s="215" t="s">
        <v>162</v>
      </c>
      <c r="AU198" s="215" t="s">
        <v>87</v>
      </c>
      <c r="AV198" s="13" t="s">
        <v>87</v>
      </c>
      <c r="AW198" s="13" t="s">
        <v>34</v>
      </c>
      <c r="AX198" s="13" t="s">
        <v>85</v>
      </c>
      <c r="AY198" s="215" t="s">
        <v>152</v>
      </c>
    </row>
    <row r="199" spans="1:65" s="2" customFormat="1" ht="16.5" customHeight="1">
      <c r="A199" s="33"/>
      <c r="B199" s="34"/>
      <c r="C199" s="186" t="s">
        <v>284</v>
      </c>
      <c r="D199" s="186" t="s">
        <v>154</v>
      </c>
      <c r="E199" s="187" t="s">
        <v>285</v>
      </c>
      <c r="F199" s="188" t="s">
        <v>286</v>
      </c>
      <c r="G199" s="189" t="s">
        <v>217</v>
      </c>
      <c r="H199" s="190">
        <v>88.478999999999999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43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6">
        <f>S199*H199</f>
        <v>0</v>
      </c>
      <c r="U199" s="197" t="s">
        <v>1</v>
      </c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158</v>
      </c>
      <c r="AT199" s="198" t="s">
        <v>154</v>
      </c>
      <c r="AU199" s="198" t="s">
        <v>87</v>
      </c>
      <c r="AY199" s="16" t="s">
        <v>152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85</v>
      </c>
      <c r="BK199" s="199">
        <f>ROUND(I199*H199,2)</f>
        <v>0</v>
      </c>
      <c r="BL199" s="16" t="s">
        <v>158</v>
      </c>
      <c r="BM199" s="198" t="s">
        <v>287</v>
      </c>
    </row>
    <row r="200" spans="1:65" s="2" customFormat="1" ht="19.2">
      <c r="A200" s="33"/>
      <c r="B200" s="34"/>
      <c r="C200" s="35"/>
      <c r="D200" s="200" t="s">
        <v>160</v>
      </c>
      <c r="E200" s="35"/>
      <c r="F200" s="201" t="s">
        <v>288</v>
      </c>
      <c r="G200" s="35"/>
      <c r="H200" s="35"/>
      <c r="I200" s="202"/>
      <c r="J200" s="35"/>
      <c r="K200" s="35"/>
      <c r="L200" s="38"/>
      <c r="M200" s="203"/>
      <c r="N200" s="204"/>
      <c r="O200" s="70"/>
      <c r="P200" s="70"/>
      <c r="Q200" s="70"/>
      <c r="R200" s="70"/>
      <c r="S200" s="70"/>
      <c r="T200" s="70"/>
      <c r="U200" s="71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160</v>
      </c>
      <c r="AU200" s="16" t="s">
        <v>87</v>
      </c>
    </row>
    <row r="201" spans="1:65" s="13" customFormat="1" ht="10.199999999999999">
      <c r="B201" s="205"/>
      <c r="C201" s="206"/>
      <c r="D201" s="200" t="s">
        <v>162</v>
      </c>
      <c r="E201" s="207" t="s">
        <v>1</v>
      </c>
      <c r="F201" s="208" t="s">
        <v>113</v>
      </c>
      <c r="G201" s="206"/>
      <c r="H201" s="209">
        <v>88.478999999999999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3"/>
      <c r="U201" s="214"/>
      <c r="AT201" s="215" t="s">
        <v>162</v>
      </c>
      <c r="AU201" s="215" t="s">
        <v>87</v>
      </c>
      <c r="AV201" s="13" t="s">
        <v>87</v>
      </c>
      <c r="AW201" s="13" t="s">
        <v>34</v>
      </c>
      <c r="AX201" s="13" t="s">
        <v>85</v>
      </c>
      <c r="AY201" s="215" t="s">
        <v>152</v>
      </c>
    </row>
    <row r="202" spans="1:65" s="2" customFormat="1" ht="24.15" customHeight="1">
      <c r="A202" s="33"/>
      <c r="B202" s="34"/>
      <c r="C202" s="186" t="s">
        <v>289</v>
      </c>
      <c r="D202" s="186" t="s">
        <v>154</v>
      </c>
      <c r="E202" s="187" t="s">
        <v>290</v>
      </c>
      <c r="F202" s="188" t="s">
        <v>291</v>
      </c>
      <c r="G202" s="189" t="s">
        <v>217</v>
      </c>
      <c r="H202" s="190">
        <v>128.71199999999999</v>
      </c>
      <c r="I202" s="191"/>
      <c r="J202" s="192">
        <f>ROUND(I202*H202,2)</f>
        <v>0</v>
      </c>
      <c r="K202" s="193"/>
      <c r="L202" s="38"/>
      <c r="M202" s="194" t="s">
        <v>1</v>
      </c>
      <c r="N202" s="195" t="s">
        <v>43</v>
      </c>
      <c r="O202" s="70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6">
        <f>S202*H202</f>
        <v>0</v>
      </c>
      <c r="U202" s="197" t="s">
        <v>1</v>
      </c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8" t="s">
        <v>158</v>
      </c>
      <c r="AT202" s="198" t="s">
        <v>154</v>
      </c>
      <c r="AU202" s="198" t="s">
        <v>87</v>
      </c>
      <c r="AY202" s="16" t="s">
        <v>152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6" t="s">
        <v>85</v>
      </c>
      <c r="BK202" s="199">
        <f>ROUND(I202*H202,2)</f>
        <v>0</v>
      </c>
      <c r="BL202" s="16" t="s">
        <v>158</v>
      </c>
      <c r="BM202" s="198" t="s">
        <v>292</v>
      </c>
    </row>
    <row r="203" spans="1:65" s="2" customFormat="1" ht="28.8">
      <c r="A203" s="33"/>
      <c r="B203" s="34"/>
      <c r="C203" s="35"/>
      <c r="D203" s="200" t="s">
        <v>160</v>
      </c>
      <c r="E203" s="35"/>
      <c r="F203" s="201" t="s">
        <v>293</v>
      </c>
      <c r="G203" s="35"/>
      <c r="H203" s="35"/>
      <c r="I203" s="202"/>
      <c r="J203" s="35"/>
      <c r="K203" s="35"/>
      <c r="L203" s="38"/>
      <c r="M203" s="203"/>
      <c r="N203" s="204"/>
      <c r="O203" s="70"/>
      <c r="P203" s="70"/>
      <c r="Q203" s="70"/>
      <c r="R203" s="70"/>
      <c r="S203" s="70"/>
      <c r="T203" s="70"/>
      <c r="U203" s="71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160</v>
      </c>
      <c r="AU203" s="16" t="s">
        <v>87</v>
      </c>
    </row>
    <row r="204" spans="1:65" s="13" customFormat="1" ht="10.199999999999999">
      <c r="B204" s="205"/>
      <c r="C204" s="206"/>
      <c r="D204" s="200" t="s">
        <v>162</v>
      </c>
      <c r="E204" s="207" t="s">
        <v>1</v>
      </c>
      <c r="F204" s="208" t="s">
        <v>294</v>
      </c>
      <c r="G204" s="206"/>
      <c r="H204" s="209">
        <v>55.161000000000001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3"/>
      <c r="U204" s="214"/>
      <c r="AT204" s="215" t="s">
        <v>162</v>
      </c>
      <c r="AU204" s="215" t="s">
        <v>87</v>
      </c>
      <c r="AV204" s="13" t="s">
        <v>87</v>
      </c>
      <c r="AW204" s="13" t="s">
        <v>34</v>
      </c>
      <c r="AX204" s="13" t="s">
        <v>78</v>
      </c>
      <c r="AY204" s="215" t="s">
        <v>152</v>
      </c>
    </row>
    <row r="205" spans="1:65" s="13" customFormat="1" ht="20.399999999999999">
      <c r="B205" s="205"/>
      <c r="C205" s="206"/>
      <c r="D205" s="200" t="s">
        <v>162</v>
      </c>
      <c r="E205" s="207" t="s">
        <v>1</v>
      </c>
      <c r="F205" s="208" t="s">
        <v>295</v>
      </c>
      <c r="G205" s="206"/>
      <c r="H205" s="209">
        <v>12.039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3"/>
      <c r="U205" s="214"/>
      <c r="AT205" s="215" t="s">
        <v>162</v>
      </c>
      <c r="AU205" s="215" t="s">
        <v>87</v>
      </c>
      <c r="AV205" s="13" t="s">
        <v>87</v>
      </c>
      <c r="AW205" s="13" t="s">
        <v>34</v>
      </c>
      <c r="AX205" s="13" t="s">
        <v>78</v>
      </c>
      <c r="AY205" s="215" t="s">
        <v>152</v>
      </c>
    </row>
    <row r="206" spans="1:65" s="13" customFormat="1" ht="10.199999999999999">
      <c r="B206" s="205"/>
      <c r="C206" s="206"/>
      <c r="D206" s="200" t="s">
        <v>162</v>
      </c>
      <c r="E206" s="207" t="s">
        <v>1</v>
      </c>
      <c r="F206" s="208" t="s">
        <v>296</v>
      </c>
      <c r="G206" s="206"/>
      <c r="H206" s="209">
        <v>44.247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3"/>
      <c r="U206" s="214"/>
      <c r="AT206" s="215" t="s">
        <v>162</v>
      </c>
      <c r="AU206" s="215" t="s">
        <v>87</v>
      </c>
      <c r="AV206" s="13" t="s">
        <v>87</v>
      </c>
      <c r="AW206" s="13" t="s">
        <v>34</v>
      </c>
      <c r="AX206" s="13" t="s">
        <v>78</v>
      </c>
      <c r="AY206" s="215" t="s">
        <v>152</v>
      </c>
    </row>
    <row r="207" spans="1:65" s="13" customFormat="1" ht="20.399999999999999">
      <c r="B207" s="205"/>
      <c r="C207" s="206"/>
      <c r="D207" s="200" t="s">
        <v>162</v>
      </c>
      <c r="E207" s="207" t="s">
        <v>95</v>
      </c>
      <c r="F207" s="208" t="s">
        <v>297</v>
      </c>
      <c r="G207" s="206"/>
      <c r="H207" s="209">
        <v>17.265000000000001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3"/>
      <c r="U207" s="214"/>
      <c r="AT207" s="215" t="s">
        <v>162</v>
      </c>
      <c r="AU207" s="215" t="s">
        <v>87</v>
      </c>
      <c r="AV207" s="13" t="s">
        <v>87</v>
      </c>
      <c r="AW207" s="13" t="s">
        <v>34</v>
      </c>
      <c r="AX207" s="13" t="s">
        <v>78</v>
      </c>
      <c r="AY207" s="215" t="s">
        <v>152</v>
      </c>
    </row>
    <row r="208" spans="1:65" s="14" customFormat="1" ht="10.199999999999999">
      <c r="B208" s="216"/>
      <c r="C208" s="217"/>
      <c r="D208" s="200" t="s">
        <v>162</v>
      </c>
      <c r="E208" s="218" t="s">
        <v>92</v>
      </c>
      <c r="F208" s="219" t="s">
        <v>298</v>
      </c>
      <c r="G208" s="217"/>
      <c r="H208" s="220">
        <v>128.71199999999999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4"/>
      <c r="U208" s="225"/>
      <c r="AT208" s="226" t="s">
        <v>162</v>
      </c>
      <c r="AU208" s="226" t="s">
        <v>87</v>
      </c>
      <c r="AV208" s="14" t="s">
        <v>158</v>
      </c>
      <c r="AW208" s="14" t="s">
        <v>34</v>
      </c>
      <c r="AX208" s="14" t="s">
        <v>85</v>
      </c>
      <c r="AY208" s="226" t="s">
        <v>152</v>
      </c>
    </row>
    <row r="209" spans="1:65" s="2" customFormat="1" ht="16.5" customHeight="1">
      <c r="A209" s="33"/>
      <c r="B209" s="34"/>
      <c r="C209" s="227" t="s">
        <v>299</v>
      </c>
      <c r="D209" s="227" t="s">
        <v>300</v>
      </c>
      <c r="E209" s="228" t="s">
        <v>301</v>
      </c>
      <c r="F209" s="229" t="s">
        <v>302</v>
      </c>
      <c r="G209" s="230" t="s">
        <v>280</v>
      </c>
      <c r="H209" s="231">
        <v>31.831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43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6">
        <f>S209*H209</f>
        <v>0</v>
      </c>
      <c r="U209" s="197" t="s">
        <v>1</v>
      </c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197</v>
      </c>
      <c r="AT209" s="198" t="s">
        <v>300</v>
      </c>
      <c r="AU209" s="198" t="s">
        <v>87</v>
      </c>
      <c r="AY209" s="16" t="s">
        <v>152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85</v>
      </c>
      <c r="BK209" s="199">
        <f>ROUND(I209*H209,2)</f>
        <v>0</v>
      </c>
      <c r="BL209" s="16" t="s">
        <v>158</v>
      </c>
      <c r="BM209" s="198" t="s">
        <v>303</v>
      </c>
    </row>
    <row r="210" spans="1:65" s="2" customFormat="1" ht="10.199999999999999">
      <c r="A210" s="33"/>
      <c r="B210" s="34"/>
      <c r="C210" s="35"/>
      <c r="D210" s="200" t="s">
        <v>160</v>
      </c>
      <c r="E210" s="35"/>
      <c r="F210" s="201" t="s">
        <v>302</v>
      </c>
      <c r="G210" s="35"/>
      <c r="H210" s="35"/>
      <c r="I210" s="202"/>
      <c r="J210" s="35"/>
      <c r="K210" s="35"/>
      <c r="L210" s="38"/>
      <c r="M210" s="203"/>
      <c r="N210" s="204"/>
      <c r="O210" s="70"/>
      <c r="P210" s="70"/>
      <c r="Q210" s="70"/>
      <c r="R210" s="70"/>
      <c r="S210" s="70"/>
      <c r="T210" s="70"/>
      <c r="U210" s="71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160</v>
      </c>
      <c r="AU210" s="16" t="s">
        <v>87</v>
      </c>
    </row>
    <row r="211" spans="1:65" s="13" customFormat="1" ht="20.399999999999999">
      <c r="B211" s="205"/>
      <c r="C211" s="206"/>
      <c r="D211" s="200" t="s">
        <v>162</v>
      </c>
      <c r="E211" s="207" t="s">
        <v>1</v>
      </c>
      <c r="F211" s="208" t="s">
        <v>304</v>
      </c>
      <c r="G211" s="206"/>
      <c r="H211" s="209">
        <v>16.753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3"/>
      <c r="U211" s="214"/>
      <c r="AT211" s="215" t="s">
        <v>162</v>
      </c>
      <c r="AU211" s="215" t="s">
        <v>87</v>
      </c>
      <c r="AV211" s="13" t="s">
        <v>87</v>
      </c>
      <c r="AW211" s="13" t="s">
        <v>34</v>
      </c>
      <c r="AX211" s="13" t="s">
        <v>85</v>
      </c>
      <c r="AY211" s="215" t="s">
        <v>152</v>
      </c>
    </row>
    <row r="212" spans="1:65" s="13" customFormat="1" ht="10.199999999999999">
      <c r="B212" s="205"/>
      <c r="C212" s="206"/>
      <c r="D212" s="200" t="s">
        <v>162</v>
      </c>
      <c r="E212" s="206"/>
      <c r="F212" s="208" t="s">
        <v>305</v>
      </c>
      <c r="G212" s="206"/>
      <c r="H212" s="209">
        <v>31.831</v>
      </c>
      <c r="I212" s="210"/>
      <c r="J212" s="206"/>
      <c r="K212" s="206"/>
      <c r="L212" s="211"/>
      <c r="M212" s="212"/>
      <c r="N212" s="213"/>
      <c r="O212" s="213"/>
      <c r="P212" s="213"/>
      <c r="Q212" s="213"/>
      <c r="R212" s="213"/>
      <c r="S212" s="213"/>
      <c r="T212" s="213"/>
      <c r="U212" s="214"/>
      <c r="AT212" s="215" t="s">
        <v>162</v>
      </c>
      <c r="AU212" s="215" t="s">
        <v>87</v>
      </c>
      <c r="AV212" s="13" t="s">
        <v>87</v>
      </c>
      <c r="AW212" s="13" t="s">
        <v>4</v>
      </c>
      <c r="AX212" s="13" t="s">
        <v>85</v>
      </c>
      <c r="AY212" s="215" t="s">
        <v>152</v>
      </c>
    </row>
    <row r="213" spans="1:65" s="2" customFormat="1" ht="24.15" customHeight="1">
      <c r="A213" s="33"/>
      <c r="B213" s="34"/>
      <c r="C213" s="186" t="s">
        <v>306</v>
      </c>
      <c r="D213" s="186" t="s">
        <v>154</v>
      </c>
      <c r="E213" s="187" t="s">
        <v>307</v>
      </c>
      <c r="F213" s="188" t="s">
        <v>308</v>
      </c>
      <c r="G213" s="189" t="s">
        <v>217</v>
      </c>
      <c r="H213" s="190">
        <v>23.998000000000001</v>
      </c>
      <c r="I213" s="191"/>
      <c r="J213" s="192">
        <f>ROUND(I213*H213,2)</f>
        <v>0</v>
      </c>
      <c r="K213" s="193"/>
      <c r="L213" s="38"/>
      <c r="M213" s="194" t="s">
        <v>1</v>
      </c>
      <c r="N213" s="195" t="s">
        <v>43</v>
      </c>
      <c r="O213" s="70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6">
        <f>S213*H213</f>
        <v>0</v>
      </c>
      <c r="U213" s="197" t="s">
        <v>1</v>
      </c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158</v>
      </c>
      <c r="AT213" s="198" t="s">
        <v>154</v>
      </c>
      <c r="AU213" s="198" t="s">
        <v>87</v>
      </c>
      <c r="AY213" s="16" t="s">
        <v>152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85</v>
      </c>
      <c r="BK213" s="199">
        <f>ROUND(I213*H213,2)</f>
        <v>0</v>
      </c>
      <c r="BL213" s="16" t="s">
        <v>158</v>
      </c>
      <c r="BM213" s="198" t="s">
        <v>309</v>
      </c>
    </row>
    <row r="214" spans="1:65" s="2" customFormat="1" ht="48">
      <c r="A214" s="33"/>
      <c r="B214" s="34"/>
      <c r="C214" s="35"/>
      <c r="D214" s="200" t="s">
        <v>160</v>
      </c>
      <c r="E214" s="35"/>
      <c r="F214" s="201" t="s">
        <v>310</v>
      </c>
      <c r="G214" s="35"/>
      <c r="H214" s="35"/>
      <c r="I214" s="202"/>
      <c r="J214" s="35"/>
      <c r="K214" s="35"/>
      <c r="L214" s="38"/>
      <c r="M214" s="203"/>
      <c r="N214" s="204"/>
      <c r="O214" s="70"/>
      <c r="P214" s="70"/>
      <c r="Q214" s="70"/>
      <c r="R214" s="70"/>
      <c r="S214" s="70"/>
      <c r="T214" s="70"/>
      <c r="U214" s="71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160</v>
      </c>
      <c r="AU214" s="16" t="s">
        <v>87</v>
      </c>
    </row>
    <row r="215" spans="1:65" s="13" customFormat="1" ht="10.199999999999999">
      <c r="B215" s="205"/>
      <c r="C215" s="206"/>
      <c r="D215" s="200" t="s">
        <v>162</v>
      </c>
      <c r="E215" s="207" t="s">
        <v>1</v>
      </c>
      <c r="F215" s="208" t="s">
        <v>311</v>
      </c>
      <c r="G215" s="206"/>
      <c r="H215" s="209">
        <v>2.15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3"/>
      <c r="U215" s="214"/>
      <c r="AT215" s="215" t="s">
        <v>162</v>
      </c>
      <c r="AU215" s="215" t="s">
        <v>87</v>
      </c>
      <c r="AV215" s="13" t="s">
        <v>87</v>
      </c>
      <c r="AW215" s="13" t="s">
        <v>34</v>
      </c>
      <c r="AX215" s="13" t="s">
        <v>78</v>
      </c>
      <c r="AY215" s="215" t="s">
        <v>152</v>
      </c>
    </row>
    <row r="216" spans="1:65" s="13" customFormat="1" ht="10.199999999999999">
      <c r="B216" s="205"/>
      <c r="C216" s="206"/>
      <c r="D216" s="200" t="s">
        <v>162</v>
      </c>
      <c r="E216" s="207" t="s">
        <v>1</v>
      </c>
      <c r="F216" s="208" t="s">
        <v>312</v>
      </c>
      <c r="G216" s="206"/>
      <c r="H216" s="209">
        <v>12.74</v>
      </c>
      <c r="I216" s="210"/>
      <c r="J216" s="206"/>
      <c r="K216" s="206"/>
      <c r="L216" s="211"/>
      <c r="M216" s="212"/>
      <c r="N216" s="213"/>
      <c r="O216" s="213"/>
      <c r="P216" s="213"/>
      <c r="Q216" s="213"/>
      <c r="R216" s="213"/>
      <c r="S216" s="213"/>
      <c r="T216" s="213"/>
      <c r="U216" s="214"/>
      <c r="AT216" s="215" t="s">
        <v>162</v>
      </c>
      <c r="AU216" s="215" t="s">
        <v>87</v>
      </c>
      <c r="AV216" s="13" t="s">
        <v>87</v>
      </c>
      <c r="AW216" s="13" t="s">
        <v>34</v>
      </c>
      <c r="AX216" s="13" t="s">
        <v>78</v>
      </c>
      <c r="AY216" s="215" t="s">
        <v>152</v>
      </c>
    </row>
    <row r="217" spans="1:65" s="13" customFormat="1" ht="10.199999999999999">
      <c r="B217" s="205"/>
      <c r="C217" s="206"/>
      <c r="D217" s="200" t="s">
        <v>162</v>
      </c>
      <c r="E217" s="207" t="s">
        <v>1</v>
      </c>
      <c r="F217" s="208" t="s">
        <v>313</v>
      </c>
      <c r="G217" s="206"/>
      <c r="H217" s="209">
        <v>9.1080000000000005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3"/>
      <c r="U217" s="214"/>
      <c r="AT217" s="215" t="s">
        <v>162</v>
      </c>
      <c r="AU217" s="215" t="s">
        <v>87</v>
      </c>
      <c r="AV217" s="13" t="s">
        <v>87</v>
      </c>
      <c r="AW217" s="13" t="s">
        <v>34</v>
      </c>
      <c r="AX217" s="13" t="s">
        <v>78</v>
      </c>
      <c r="AY217" s="215" t="s">
        <v>152</v>
      </c>
    </row>
    <row r="218" spans="1:65" s="14" customFormat="1" ht="10.199999999999999">
      <c r="B218" s="216"/>
      <c r="C218" s="217"/>
      <c r="D218" s="200" t="s">
        <v>162</v>
      </c>
      <c r="E218" s="218" t="s">
        <v>314</v>
      </c>
      <c r="F218" s="219" t="s">
        <v>298</v>
      </c>
      <c r="G218" s="217"/>
      <c r="H218" s="220">
        <v>23.998000000000001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4"/>
      <c r="U218" s="225"/>
      <c r="AT218" s="226" t="s">
        <v>162</v>
      </c>
      <c r="AU218" s="226" t="s">
        <v>87</v>
      </c>
      <c r="AV218" s="14" t="s">
        <v>158</v>
      </c>
      <c r="AW218" s="14" t="s">
        <v>34</v>
      </c>
      <c r="AX218" s="14" t="s">
        <v>85</v>
      </c>
      <c r="AY218" s="226" t="s">
        <v>152</v>
      </c>
    </row>
    <row r="219" spans="1:65" s="2" customFormat="1" ht="16.5" customHeight="1">
      <c r="A219" s="33"/>
      <c r="B219" s="34"/>
      <c r="C219" s="227" t="s">
        <v>315</v>
      </c>
      <c r="D219" s="227" t="s">
        <v>300</v>
      </c>
      <c r="E219" s="228" t="s">
        <v>316</v>
      </c>
      <c r="F219" s="229" t="s">
        <v>317</v>
      </c>
      <c r="G219" s="230" t="s">
        <v>280</v>
      </c>
      <c r="H219" s="231">
        <v>45.595999999999997</v>
      </c>
      <c r="I219" s="232"/>
      <c r="J219" s="233">
        <f>ROUND(I219*H219,2)</f>
        <v>0</v>
      </c>
      <c r="K219" s="234"/>
      <c r="L219" s="235"/>
      <c r="M219" s="236" t="s">
        <v>1</v>
      </c>
      <c r="N219" s="237" t="s">
        <v>43</v>
      </c>
      <c r="O219" s="70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6">
        <f>S219*H219</f>
        <v>0</v>
      </c>
      <c r="U219" s="197" t="s">
        <v>1</v>
      </c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197</v>
      </c>
      <c r="AT219" s="198" t="s">
        <v>300</v>
      </c>
      <c r="AU219" s="198" t="s">
        <v>87</v>
      </c>
      <c r="AY219" s="16" t="s">
        <v>152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85</v>
      </c>
      <c r="BK219" s="199">
        <f>ROUND(I219*H219,2)</f>
        <v>0</v>
      </c>
      <c r="BL219" s="16" t="s">
        <v>158</v>
      </c>
      <c r="BM219" s="198" t="s">
        <v>318</v>
      </c>
    </row>
    <row r="220" spans="1:65" s="2" customFormat="1" ht="10.199999999999999">
      <c r="A220" s="33"/>
      <c r="B220" s="34"/>
      <c r="C220" s="35"/>
      <c r="D220" s="200" t="s">
        <v>160</v>
      </c>
      <c r="E220" s="35"/>
      <c r="F220" s="201" t="s">
        <v>317</v>
      </c>
      <c r="G220" s="35"/>
      <c r="H220" s="35"/>
      <c r="I220" s="202"/>
      <c r="J220" s="35"/>
      <c r="K220" s="35"/>
      <c r="L220" s="38"/>
      <c r="M220" s="203"/>
      <c r="N220" s="204"/>
      <c r="O220" s="70"/>
      <c r="P220" s="70"/>
      <c r="Q220" s="70"/>
      <c r="R220" s="70"/>
      <c r="S220" s="70"/>
      <c r="T220" s="70"/>
      <c r="U220" s="71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160</v>
      </c>
      <c r="AU220" s="16" t="s">
        <v>87</v>
      </c>
    </row>
    <row r="221" spans="1:65" s="13" customFormat="1" ht="10.199999999999999">
      <c r="B221" s="205"/>
      <c r="C221" s="206"/>
      <c r="D221" s="200" t="s">
        <v>162</v>
      </c>
      <c r="E221" s="206"/>
      <c r="F221" s="208" t="s">
        <v>319</v>
      </c>
      <c r="G221" s="206"/>
      <c r="H221" s="209">
        <v>45.595999999999997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3"/>
      <c r="U221" s="214"/>
      <c r="AT221" s="215" t="s">
        <v>162</v>
      </c>
      <c r="AU221" s="215" t="s">
        <v>87</v>
      </c>
      <c r="AV221" s="13" t="s">
        <v>87</v>
      </c>
      <c r="AW221" s="13" t="s">
        <v>4</v>
      </c>
      <c r="AX221" s="13" t="s">
        <v>85</v>
      </c>
      <c r="AY221" s="215" t="s">
        <v>152</v>
      </c>
    </row>
    <row r="222" spans="1:65" s="2" customFormat="1" ht="24.15" customHeight="1">
      <c r="A222" s="33"/>
      <c r="B222" s="34"/>
      <c r="C222" s="186" t="s">
        <v>320</v>
      </c>
      <c r="D222" s="186" t="s">
        <v>154</v>
      </c>
      <c r="E222" s="187" t="s">
        <v>321</v>
      </c>
      <c r="F222" s="188" t="s">
        <v>322</v>
      </c>
      <c r="G222" s="189" t="s">
        <v>157</v>
      </c>
      <c r="H222" s="190">
        <v>73.34</v>
      </c>
      <c r="I222" s="191"/>
      <c r="J222" s="192">
        <f>ROUND(I222*H222,2)</f>
        <v>0</v>
      </c>
      <c r="K222" s="193"/>
      <c r="L222" s="38"/>
      <c r="M222" s="194" t="s">
        <v>1</v>
      </c>
      <c r="N222" s="195" t="s">
        <v>43</v>
      </c>
      <c r="O222" s="70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6">
        <f>S222*H222</f>
        <v>0</v>
      </c>
      <c r="U222" s="197" t="s">
        <v>1</v>
      </c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8" t="s">
        <v>158</v>
      </c>
      <c r="AT222" s="198" t="s">
        <v>154</v>
      </c>
      <c r="AU222" s="198" t="s">
        <v>87</v>
      </c>
      <c r="AY222" s="16" t="s">
        <v>152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6" t="s">
        <v>85</v>
      </c>
      <c r="BK222" s="199">
        <f>ROUND(I222*H222,2)</f>
        <v>0</v>
      </c>
      <c r="BL222" s="16" t="s">
        <v>158</v>
      </c>
      <c r="BM222" s="198" t="s">
        <v>323</v>
      </c>
    </row>
    <row r="223" spans="1:65" s="2" customFormat="1" ht="28.8">
      <c r="A223" s="33"/>
      <c r="B223" s="34"/>
      <c r="C223" s="35"/>
      <c r="D223" s="200" t="s">
        <v>160</v>
      </c>
      <c r="E223" s="35"/>
      <c r="F223" s="201" t="s">
        <v>324</v>
      </c>
      <c r="G223" s="35"/>
      <c r="H223" s="35"/>
      <c r="I223" s="202"/>
      <c r="J223" s="35"/>
      <c r="K223" s="35"/>
      <c r="L223" s="38"/>
      <c r="M223" s="203"/>
      <c r="N223" s="204"/>
      <c r="O223" s="70"/>
      <c r="P223" s="70"/>
      <c r="Q223" s="70"/>
      <c r="R223" s="70"/>
      <c r="S223" s="70"/>
      <c r="T223" s="70"/>
      <c r="U223" s="71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160</v>
      </c>
      <c r="AU223" s="16" t="s">
        <v>87</v>
      </c>
    </row>
    <row r="224" spans="1:65" s="13" customFormat="1" ht="10.199999999999999">
      <c r="B224" s="205"/>
      <c r="C224" s="206"/>
      <c r="D224" s="200" t="s">
        <v>162</v>
      </c>
      <c r="E224" s="207" t="s">
        <v>1</v>
      </c>
      <c r="F224" s="208" t="s">
        <v>325</v>
      </c>
      <c r="G224" s="206"/>
      <c r="H224" s="209">
        <v>73.34</v>
      </c>
      <c r="I224" s="210"/>
      <c r="J224" s="206"/>
      <c r="K224" s="206"/>
      <c r="L224" s="211"/>
      <c r="M224" s="212"/>
      <c r="N224" s="213"/>
      <c r="O224" s="213"/>
      <c r="P224" s="213"/>
      <c r="Q224" s="213"/>
      <c r="R224" s="213"/>
      <c r="S224" s="213"/>
      <c r="T224" s="213"/>
      <c r="U224" s="214"/>
      <c r="AT224" s="215" t="s">
        <v>162</v>
      </c>
      <c r="AU224" s="215" t="s">
        <v>87</v>
      </c>
      <c r="AV224" s="13" t="s">
        <v>87</v>
      </c>
      <c r="AW224" s="13" t="s">
        <v>34</v>
      </c>
      <c r="AX224" s="13" t="s">
        <v>85</v>
      </c>
      <c r="AY224" s="215" t="s">
        <v>152</v>
      </c>
    </row>
    <row r="225" spans="1:65" s="2" customFormat="1" ht="24.15" customHeight="1">
      <c r="A225" s="33"/>
      <c r="B225" s="34"/>
      <c r="C225" s="186" t="s">
        <v>326</v>
      </c>
      <c r="D225" s="186" t="s">
        <v>154</v>
      </c>
      <c r="E225" s="187" t="s">
        <v>327</v>
      </c>
      <c r="F225" s="188" t="s">
        <v>328</v>
      </c>
      <c r="G225" s="189" t="s">
        <v>157</v>
      </c>
      <c r="H225" s="190">
        <v>73.34</v>
      </c>
      <c r="I225" s="191"/>
      <c r="J225" s="192">
        <f>ROUND(I225*H225,2)</f>
        <v>0</v>
      </c>
      <c r="K225" s="193"/>
      <c r="L225" s="38"/>
      <c r="M225" s="194" t="s">
        <v>1</v>
      </c>
      <c r="N225" s="195" t="s">
        <v>43</v>
      </c>
      <c r="O225" s="70"/>
      <c r="P225" s="196">
        <f>O225*H225</f>
        <v>0</v>
      </c>
      <c r="Q225" s="196">
        <v>0</v>
      </c>
      <c r="R225" s="196">
        <f>Q225*H225</f>
        <v>0</v>
      </c>
      <c r="S225" s="196">
        <v>0</v>
      </c>
      <c r="T225" s="196">
        <f>S225*H225</f>
        <v>0</v>
      </c>
      <c r="U225" s="197" t="s">
        <v>1</v>
      </c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8" t="s">
        <v>158</v>
      </c>
      <c r="AT225" s="198" t="s">
        <v>154</v>
      </c>
      <c r="AU225" s="198" t="s">
        <v>87</v>
      </c>
      <c r="AY225" s="16" t="s">
        <v>152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6" t="s">
        <v>85</v>
      </c>
      <c r="BK225" s="199">
        <f>ROUND(I225*H225,2)</f>
        <v>0</v>
      </c>
      <c r="BL225" s="16" t="s">
        <v>158</v>
      </c>
      <c r="BM225" s="198" t="s">
        <v>329</v>
      </c>
    </row>
    <row r="226" spans="1:65" s="2" customFormat="1" ht="28.8">
      <c r="A226" s="33"/>
      <c r="B226" s="34"/>
      <c r="C226" s="35"/>
      <c r="D226" s="200" t="s">
        <v>160</v>
      </c>
      <c r="E226" s="35"/>
      <c r="F226" s="201" t="s">
        <v>330</v>
      </c>
      <c r="G226" s="35"/>
      <c r="H226" s="35"/>
      <c r="I226" s="202"/>
      <c r="J226" s="35"/>
      <c r="K226" s="35"/>
      <c r="L226" s="38"/>
      <c r="M226" s="203"/>
      <c r="N226" s="204"/>
      <c r="O226" s="70"/>
      <c r="P226" s="70"/>
      <c r="Q226" s="70"/>
      <c r="R226" s="70"/>
      <c r="S226" s="70"/>
      <c r="T226" s="70"/>
      <c r="U226" s="71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160</v>
      </c>
      <c r="AU226" s="16" t="s">
        <v>87</v>
      </c>
    </row>
    <row r="227" spans="1:65" s="13" customFormat="1" ht="10.199999999999999">
      <c r="B227" s="205"/>
      <c r="C227" s="206"/>
      <c r="D227" s="200" t="s">
        <v>162</v>
      </c>
      <c r="E227" s="207" t="s">
        <v>1</v>
      </c>
      <c r="F227" s="208" t="s">
        <v>325</v>
      </c>
      <c r="G227" s="206"/>
      <c r="H227" s="209">
        <v>73.34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3"/>
      <c r="U227" s="214"/>
      <c r="AT227" s="215" t="s">
        <v>162</v>
      </c>
      <c r="AU227" s="215" t="s">
        <v>87</v>
      </c>
      <c r="AV227" s="13" t="s">
        <v>87</v>
      </c>
      <c r="AW227" s="13" t="s">
        <v>34</v>
      </c>
      <c r="AX227" s="13" t="s">
        <v>85</v>
      </c>
      <c r="AY227" s="215" t="s">
        <v>152</v>
      </c>
    </row>
    <row r="228" spans="1:65" s="2" customFormat="1" ht="16.5" customHeight="1">
      <c r="A228" s="33"/>
      <c r="B228" s="34"/>
      <c r="C228" s="227" t="s">
        <v>331</v>
      </c>
      <c r="D228" s="227" t="s">
        <v>300</v>
      </c>
      <c r="E228" s="228" t="s">
        <v>332</v>
      </c>
      <c r="F228" s="229" t="s">
        <v>333</v>
      </c>
      <c r="G228" s="230" t="s">
        <v>334</v>
      </c>
      <c r="H228" s="231">
        <v>1.4670000000000001</v>
      </c>
      <c r="I228" s="232"/>
      <c r="J228" s="233">
        <f>ROUND(I228*H228,2)</f>
        <v>0</v>
      </c>
      <c r="K228" s="234"/>
      <c r="L228" s="235"/>
      <c r="M228" s="236" t="s">
        <v>1</v>
      </c>
      <c r="N228" s="237" t="s">
        <v>43</v>
      </c>
      <c r="O228" s="70"/>
      <c r="P228" s="196">
        <f>O228*H228</f>
        <v>0</v>
      </c>
      <c r="Q228" s="196">
        <v>1E-3</v>
      </c>
      <c r="R228" s="196">
        <f>Q228*H228</f>
        <v>1.4670000000000002E-3</v>
      </c>
      <c r="S228" s="196">
        <v>0</v>
      </c>
      <c r="T228" s="196">
        <f>S228*H228</f>
        <v>0</v>
      </c>
      <c r="U228" s="197" t="s">
        <v>1</v>
      </c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197</v>
      </c>
      <c r="AT228" s="198" t="s">
        <v>300</v>
      </c>
      <c r="AU228" s="198" t="s">
        <v>87</v>
      </c>
      <c r="AY228" s="16" t="s">
        <v>152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6" t="s">
        <v>85</v>
      </c>
      <c r="BK228" s="199">
        <f>ROUND(I228*H228,2)</f>
        <v>0</v>
      </c>
      <c r="BL228" s="16" t="s">
        <v>158</v>
      </c>
      <c r="BM228" s="198" t="s">
        <v>335</v>
      </c>
    </row>
    <row r="229" spans="1:65" s="2" customFormat="1" ht="10.199999999999999">
      <c r="A229" s="33"/>
      <c r="B229" s="34"/>
      <c r="C229" s="35"/>
      <c r="D229" s="200" t="s">
        <v>160</v>
      </c>
      <c r="E229" s="35"/>
      <c r="F229" s="201" t="s">
        <v>333</v>
      </c>
      <c r="G229" s="35"/>
      <c r="H229" s="35"/>
      <c r="I229" s="202"/>
      <c r="J229" s="35"/>
      <c r="K229" s="35"/>
      <c r="L229" s="38"/>
      <c r="M229" s="203"/>
      <c r="N229" s="204"/>
      <c r="O229" s="70"/>
      <c r="P229" s="70"/>
      <c r="Q229" s="70"/>
      <c r="R229" s="70"/>
      <c r="S229" s="70"/>
      <c r="T229" s="70"/>
      <c r="U229" s="71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160</v>
      </c>
      <c r="AU229" s="16" t="s">
        <v>87</v>
      </c>
    </row>
    <row r="230" spans="1:65" s="13" customFormat="1" ht="10.199999999999999">
      <c r="B230" s="205"/>
      <c r="C230" s="206"/>
      <c r="D230" s="200" t="s">
        <v>162</v>
      </c>
      <c r="E230" s="206"/>
      <c r="F230" s="208" t="s">
        <v>336</v>
      </c>
      <c r="G230" s="206"/>
      <c r="H230" s="209">
        <v>1.4670000000000001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3"/>
      <c r="U230" s="214"/>
      <c r="AT230" s="215" t="s">
        <v>162</v>
      </c>
      <c r="AU230" s="215" t="s">
        <v>87</v>
      </c>
      <c r="AV230" s="13" t="s">
        <v>87</v>
      </c>
      <c r="AW230" s="13" t="s">
        <v>4</v>
      </c>
      <c r="AX230" s="13" t="s">
        <v>85</v>
      </c>
      <c r="AY230" s="215" t="s">
        <v>152</v>
      </c>
    </row>
    <row r="231" spans="1:65" s="12" customFormat="1" ht="22.8" customHeight="1">
      <c r="B231" s="170"/>
      <c r="C231" s="171"/>
      <c r="D231" s="172" t="s">
        <v>77</v>
      </c>
      <c r="E231" s="184" t="s">
        <v>169</v>
      </c>
      <c r="F231" s="184" t="s">
        <v>337</v>
      </c>
      <c r="G231" s="171"/>
      <c r="H231" s="171"/>
      <c r="I231" s="174"/>
      <c r="J231" s="185">
        <f>BK231</f>
        <v>0</v>
      </c>
      <c r="K231" s="171"/>
      <c r="L231" s="176"/>
      <c r="M231" s="177"/>
      <c r="N231" s="178"/>
      <c r="O231" s="178"/>
      <c r="P231" s="179">
        <f>SUM(P232:P246)</f>
        <v>0</v>
      </c>
      <c r="Q231" s="178"/>
      <c r="R231" s="179">
        <f>SUM(R232:R246)</f>
        <v>17.662000000000003</v>
      </c>
      <c r="S231" s="178"/>
      <c r="T231" s="179">
        <f>SUM(T232:T246)</f>
        <v>0</v>
      </c>
      <c r="U231" s="180"/>
      <c r="AR231" s="181" t="s">
        <v>85</v>
      </c>
      <c r="AT231" s="182" t="s">
        <v>77</v>
      </c>
      <c r="AU231" s="182" t="s">
        <v>85</v>
      </c>
      <c r="AY231" s="181" t="s">
        <v>152</v>
      </c>
      <c r="BK231" s="183">
        <f>SUM(BK232:BK246)</f>
        <v>0</v>
      </c>
    </row>
    <row r="232" spans="1:65" s="2" customFormat="1" ht="24.15" customHeight="1">
      <c r="A232" s="33"/>
      <c r="B232" s="34"/>
      <c r="C232" s="186" t="s">
        <v>338</v>
      </c>
      <c r="D232" s="186" t="s">
        <v>154</v>
      </c>
      <c r="E232" s="187" t="s">
        <v>339</v>
      </c>
      <c r="F232" s="188" t="s">
        <v>340</v>
      </c>
      <c r="G232" s="189" t="s">
        <v>341</v>
      </c>
      <c r="H232" s="190">
        <v>1</v>
      </c>
      <c r="I232" s="191"/>
      <c r="J232" s="192">
        <f>ROUND(I232*H232,2)</f>
        <v>0</v>
      </c>
      <c r="K232" s="193"/>
      <c r="L232" s="38"/>
      <c r="M232" s="194" t="s">
        <v>1</v>
      </c>
      <c r="N232" s="195" t="s">
        <v>43</v>
      </c>
      <c r="O232" s="70"/>
      <c r="P232" s="196">
        <f>O232*H232</f>
        <v>0</v>
      </c>
      <c r="Q232" s="196">
        <v>2E-3</v>
      </c>
      <c r="R232" s="196">
        <f>Q232*H232</f>
        <v>2E-3</v>
      </c>
      <c r="S232" s="196">
        <v>0</v>
      </c>
      <c r="T232" s="196">
        <f>S232*H232</f>
        <v>0</v>
      </c>
      <c r="U232" s="197" t="s">
        <v>1</v>
      </c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8" t="s">
        <v>158</v>
      </c>
      <c r="AT232" s="198" t="s">
        <v>154</v>
      </c>
      <c r="AU232" s="198" t="s">
        <v>87</v>
      </c>
      <c r="AY232" s="16" t="s">
        <v>152</v>
      </c>
      <c r="BE232" s="199">
        <f>IF(N232="základní",J232,0)</f>
        <v>0</v>
      </c>
      <c r="BF232" s="199">
        <f>IF(N232="snížená",J232,0)</f>
        <v>0</v>
      </c>
      <c r="BG232" s="199">
        <f>IF(N232="zákl. přenesená",J232,0)</f>
        <v>0</v>
      </c>
      <c r="BH232" s="199">
        <f>IF(N232="sníž. přenesená",J232,0)</f>
        <v>0</v>
      </c>
      <c r="BI232" s="199">
        <f>IF(N232="nulová",J232,0)</f>
        <v>0</v>
      </c>
      <c r="BJ232" s="16" t="s">
        <v>85</v>
      </c>
      <c r="BK232" s="199">
        <f>ROUND(I232*H232,2)</f>
        <v>0</v>
      </c>
      <c r="BL232" s="16" t="s">
        <v>158</v>
      </c>
      <c r="BM232" s="198" t="s">
        <v>342</v>
      </c>
    </row>
    <row r="233" spans="1:65" s="2" customFormat="1" ht="19.2">
      <c r="A233" s="33"/>
      <c r="B233" s="34"/>
      <c r="C233" s="35"/>
      <c r="D233" s="200" t="s">
        <v>160</v>
      </c>
      <c r="E233" s="35"/>
      <c r="F233" s="201" t="s">
        <v>343</v>
      </c>
      <c r="G233" s="35"/>
      <c r="H233" s="35"/>
      <c r="I233" s="202"/>
      <c r="J233" s="35"/>
      <c r="K233" s="35"/>
      <c r="L233" s="38"/>
      <c r="M233" s="203"/>
      <c r="N233" s="204"/>
      <c r="O233" s="70"/>
      <c r="P233" s="70"/>
      <c r="Q233" s="70"/>
      <c r="R233" s="70"/>
      <c r="S233" s="70"/>
      <c r="T233" s="70"/>
      <c r="U233" s="71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160</v>
      </c>
      <c r="AU233" s="16" t="s">
        <v>87</v>
      </c>
    </row>
    <row r="234" spans="1:65" s="13" customFormat="1" ht="10.199999999999999">
      <c r="B234" s="205"/>
      <c r="C234" s="206"/>
      <c r="D234" s="200" t="s">
        <v>162</v>
      </c>
      <c r="E234" s="207" t="s">
        <v>1</v>
      </c>
      <c r="F234" s="208" t="s">
        <v>85</v>
      </c>
      <c r="G234" s="206"/>
      <c r="H234" s="209">
        <v>1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3"/>
      <c r="U234" s="214"/>
      <c r="AT234" s="215" t="s">
        <v>162</v>
      </c>
      <c r="AU234" s="215" t="s">
        <v>87</v>
      </c>
      <c r="AV234" s="13" t="s">
        <v>87</v>
      </c>
      <c r="AW234" s="13" t="s">
        <v>34</v>
      </c>
      <c r="AX234" s="13" t="s">
        <v>85</v>
      </c>
      <c r="AY234" s="215" t="s">
        <v>152</v>
      </c>
    </row>
    <row r="235" spans="1:65" s="2" customFormat="1" ht="24.15" customHeight="1">
      <c r="A235" s="33"/>
      <c r="B235" s="34"/>
      <c r="C235" s="227" t="s">
        <v>344</v>
      </c>
      <c r="D235" s="227" t="s">
        <v>300</v>
      </c>
      <c r="E235" s="228" t="s">
        <v>345</v>
      </c>
      <c r="F235" s="229" t="s">
        <v>346</v>
      </c>
      <c r="G235" s="230" t="s">
        <v>341</v>
      </c>
      <c r="H235" s="231">
        <v>1</v>
      </c>
      <c r="I235" s="232"/>
      <c r="J235" s="233">
        <f>ROUND(I235*H235,2)</f>
        <v>0</v>
      </c>
      <c r="K235" s="234"/>
      <c r="L235" s="235"/>
      <c r="M235" s="236" t="s">
        <v>1</v>
      </c>
      <c r="N235" s="237" t="s">
        <v>43</v>
      </c>
      <c r="O235" s="70"/>
      <c r="P235" s="196">
        <f>O235*H235</f>
        <v>0</v>
      </c>
      <c r="Q235" s="196">
        <v>9.9600000000000009</v>
      </c>
      <c r="R235" s="196">
        <f>Q235*H235</f>
        <v>9.9600000000000009</v>
      </c>
      <c r="S235" s="196">
        <v>0</v>
      </c>
      <c r="T235" s="196">
        <f>S235*H235</f>
        <v>0</v>
      </c>
      <c r="U235" s="197" t="s">
        <v>1</v>
      </c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8" t="s">
        <v>197</v>
      </c>
      <c r="AT235" s="198" t="s">
        <v>300</v>
      </c>
      <c r="AU235" s="198" t="s">
        <v>87</v>
      </c>
      <c r="AY235" s="16" t="s">
        <v>152</v>
      </c>
      <c r="BE235" s="199">
        <f>IF(N235="základní",J235,0)</f>
        <v>0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6" t="s">
        <v>85</v>
      </c>
      <c r="BK235" s="199">
        <f>ROUND(I235*H235,2)</f>
        <v>0</v>
      </c>
      <c r="BL235" s="16" t="s">
        <v>158</v>
      </c>
      <c r="BM235" s="198" t="s">
        <v>347</v>
      </c>
    </row>
    <row r="236" spans="1:65" s="2" customFormat="1" ht="19.2">
      <c r="A236" s="33"/>
      <c r="B236" s="34"/>
      <c r="C236" s="35"/>
      <c r="D236" s="200" t="s">
        <v>160</v>
      </c>
      <c r="E236" s="35"/>
      <c r="F236" s="201" t="s">
        <v>346</v>
      </c>
      <c r="G236" s="35"/>
      <c r="H236" s="35"/>
      <c r="I236" s="202"/>
      <c r="J236" s="35"/>
      <c r="K236" s="35"/>
      <c r="L236" s="38"/>
      <c r="M236" s="203"/>
      <c r="N236" s="204"/>
      <c r="O236" s="70"/>
      <c r="P236" s="70"/>
      <c r="Q236" s="70"/>
      <c r="R236" s="70"/>
      <c r="S236" s="70"/>
      <c r="T236" s="70"/>
      <c r="U236" s="71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160</v>
      </c>
      <c r="AU236" s="16" t="s">
        <v>87</v>
      </c>
    </row>
    <row r="237" spans="1:65" s="2" customFormat="1" ht="24.15" customHeight="1">
      <c r="A237" s="33"/>
      <c r="B237" s="34"/>
      <c r="C237" s="186" t="s">
        <v>348</v>
      </c>
      <c r="D237" s="186" t="s">
        <v>154</v>
      </c>
      <c r="E237" s="187" t="s">
        <v>349</v>
      </c>
      <c r="F237" s="188" t="s">
        <v>350</v>
      </c>
      <c r="G237" s="189" t="s">
        <v>341</v>
      </c>
      <c r="H237" s="190">
        <v>1</v>
      </c>
      <c r="I237" s="191"/>
      <c r="J237" s="192">
        <f>ROUND(I237*H237,2)</f>
        <v>0</v>
      </c>
      <c r="K237" s="193"/>
      <c r="L237" s="38"/>
      <c r="M237" s="194" t="s">
        <v>1</v>
      </c>
      <c r="N237" s="195" t="s">
        <v>43</v>
      </c>
      <c r="O237" s="70"/>
      <c r="P237" s="196">
        <f>O237*H237</f>
        <v>0</v>
      </c>
      <c r="Q237" s="196">
        <v>2E-3</v>
      </c>
      <c r="R237" s="196">
        <f>Q237*H237</f>
        <v>2E-3</v>
      </c>
      <c r="S237" s="196">
        <v>0</v>
      </c>
      <c r="T237" s="196">
        <f>S237*H237</f>
        <v>0</v>
      </c>
      <c r="U237" s="197" t="s">
        <v>1</v>
      </c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8" t="s">
        <v>158</v>
      </c>
      <c r="AT237" s="198" t="s">
        <v>154</v>
      </c>
      <c r="AU237" s="198" t="s">
        <v>87</v>
      </c>
      <c r="AY237" s="16" t="s">
        <v>152</v>
      </c>
      <c r="BE237" s="199">
        <f>IF(N237="základní",J237,0)</f>
        <v>0</v>
      </c>
      <c r="BF237" s="199">
        <f>IF(N237="snížená",J237,0)</f>
        <v>0</v>
      </c>
      <c r="BG237" s="199">
        <f>IF(N237="zákl. přenesená",J237,0)</f>
        <v>0</v>
      </c>
      <c r="BH237" s="199">
        <f>IF(N237="sníž. přenesená",J237,0)</f>
        <v>0</v>
      </c>
      <c r="BI237" s="199">
        <f>IF(N237="nulová",J237,0)</f>
        <v>0</v>
      </c>
      <c r="BJ237" s="16" t="s">
        <v>85</v>
      </c>
      <c r="BK237" s="199">
        <f>ROUND(I237*H237,2)</f>
        <v>0</v>
      </c>
      <c r="BL237" s="16" t="s">
        <v>158</v>
      </c>
      <c r="BM237" s="198" t="s">
        <v>351</v>
      </c>
    </row>
    <row r="238" spans="1:65" s="2" customFormat="1" ht="19.2">
      <c r="A238" s="33"/>
      <c r="B238" s="34"/>
      <c r="C238" s="35"/>
      <c r="D238" s="200" t="s">
        <v>160</v>
      </c>
      <c r="E238" s="35"/>
      <c r="F238" s="201" t="s">
        <v>352</v>
      </c>
      <c r="G238" s="35"/>
      <c r="H238" s="35"/>
      <c r="I238" s="202"/>
      <c r="J238" s="35"/>
      <c r="K238" s="35"/>
      <c r="L238" s="38"/>
      <c r="M238" s="203"/>
      <c r="N238" s="204"/>
      <c r="O238" s="70"/>
      <c r="P238" s="70"/>
      <c r="Q238" s="70"/>
      <c r="R238" s="70"/>
      <c r="S238" s="70"/>
      <c r="T238" s="70"/>
      <c r="U238" s="71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160</v>
      </c>
      <c r="AU238" s="16" t="s">
        <v>87</v>
      </c>
    </row>
    <row r="239" spans="1:65" s="13" customFormat="1" ht="10.199999999999999">
      <c r="B239" s="205"/>
      <c r="C239" s="206"/>
      <c r="D239" s="200" t="s">
        <v>162</v>
      </c>
      <c r="E239" s="207" t="s">
        <v>1</v>
      </c>
      <c r="F239" s="208" t="s">
        <v>85</v>
      </c>
      <c r="G239" s="206"/>
      <c r="H239" s="209">
        <v>1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3"/>
      <c r="U239" s="214"/>
      <c r="AT239" s="215" t="s">
        <v>162</v>
      </c>
      <c r="AU239" s="215" t="s">
        <v>87</v>
      </c>
      <c r="AV239" s="13" t="s">
        <v>87</v>
      </c>
      <c r="AW239" s="13" t="s">
        <v>34</v>
      </c>
      <c r="AX239" s="13" t="s">
        <v>85</v>
      </c>
      <c r="AY239" s="215" t="s">
        <v>152</v>
      </c>
    </row>
    <row r="240" spans="1:65" s="2" customFormat="1" ht="24.15" customHeight="1">
      <c r="A240" s="33"/>
      <c r="B240" s="34"/>
      <c r="C240" s="227" t="s">
        <v>353</v>
      </c>
      <c r="D240" s="227" t="s">
        <v>300</v>
      </c>
      <c r="E240" s="228" t="s">
        <v>354</v>
      </c>
      <c r="F240" s="229" t="s">
        <v>355</v>
      </c>
      <c r="G240" s="230" t="s">
        <v>341</v>
      </c>
      <c r="H240" s="231">
        <v>1</v>
      </c>
      <c r="I240" s="232"/>
      <c r="J240" s="233">
        <f>ROUND(I240*H240,2)</f>
        <v>0</v>
      </c>
      <c r="K240" s="234"/>
      <c r="L240" s="235"/>
      <c r="M240" s="236" t="s">
        <v>1</v>
      </c>
      <c r="N240" s="237" t="s">
        <v>43</v>
      </c>
      <c r="O240" s="70"/>
      <c r="P240" s="196">
        <f>O240*H240</f>
        <v>0</v>
      </c>
      <c r="Q240" s="196">
        <v>4.68</v>
      </c>
      <c r="R240" s="196">
        <f>Q240*H240</f>
        <v>4.68</v>
      </c>
      <c r="S240" s="196">
        <v>0</v>
      </c>
      <c r="T240" s="196">
        <f>S240*H240</f>
        <v>0</v>
      </c>
      <c r="U240" s="197" t="s">
        <v>1</v>
      </c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8" t="s">
        <v>197</v>
      </c>
      <c r="AT240" s="198" t="s">
        <v>300</v>
      </c>
      <c r="AU240" s="198" t="s">
        <v>87</v>
      </c>
      <c r="AY240" s="16" t="s">
        <v>152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6" t="s">
        <v>85</v>
      </c>
      <c r="BK240" s="199">
        <f>ROUND(I240*H240,2)</f>
        <v>0</v>
      </c>
      <c r="BL240" s="16" t="s">
        <v>158</v>
      </c>
      <c r="BM240" s="198" t="s">
        <v>356</v>
      </c>
    </row>
    <row r="241" spans="1:65" s="2" customFormat="1" ht="19.2">
      <c r="A241" s="33"/>
      <c r="B241" s="34"/>
      <c r="C241" s="35"/>
      <c r="D241" s="200" t="s">
        <v>160</v>
      </c>
      <c r="E241" s="35"/>
      <c r="F241" s="201" t="s">
        <v>355</v>
      </c>
      <c r="G241" s="35"/>
      <c r="H241" s="35"/>
      <c r="I241" s="202"/>
      <c r="J241" s="35"/>
      <c r="K241" s="35"/>
      <c r="L241" s="38"/>
      <c r="M241" s="203"/>
      <c r="N241" s="204"/>
      <c r="O241" s="70"/>
      <c r="P241" s="70"/>
      <c r="Q241" s="70"/>
      <c r="R241" s="70"/>
      <c r="S241" s="70"/>
      <c r="T241" s="70"/>
      <c r="U241" s="71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160</v>
      </c>
      <c r="AU241" s="16" t="s">
        <v>87</v>
      </c>
    </row>
    <row r="242" spans="1:65" s="2" customFormat="1" ht="24.15" customHeight="1">
      <c r="A242" s="33"/>
      <c r="B242" s="34"/>
      <c r="C242" s="186" t="s">
        <v>357</v>
      </c>
      <c r="D242" s="186" t="s">
        <v>154</v>
      </c>
      <c r="E242" s="187" t="s">
        <v>358</v>
      </c>
      <c r="F242" s="188" t="s">
        <v>359</v>
      </c>
      <c r="G242" s="189" t="s">
        <v>341</v>
      </c>
      <c r="H242" s="190">
        <v>1</v>
      </c>
      <c r="I242" s="191"/>
      <c r="J242" s="192">
        <f>ROUND(I242*H242,2)</f>
        <v>0</v>
      </c>
      <c r="K242" s="193"/>
      <c r="L242" s="38"/>
      <c r="M242" s="194" t="s">
        <v>1</v>
      </c>
      <c r="N242" s="195" t="s">
        <v>43</v>
      </c>
      <c r="O242" s="70"/>
      <c r="P242" s="196">
        <f>O242*H242</f>
        <v>0</v>
      </c>
      <c r="Q242" s="196">
        <v>0</v>
      </c>
      <c r="R242" s="196">
        <f>Q242*H242</f>
        <v>0</v>
      </c>
      <c r="S242" s="196">
        <v>0</v>
      </c>
      <c r="T242" s="196">
        <f>S242*H242</f>
        <v>0</v>
      </c>
      <c r="U242" s="197" t="s">
        <v>1</v>
      </c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98" t="s">
        <v>158</v>
      </c>
      <c r="AT242" s="198" t="s">
        <v>154</v>
      </c>
      <c r="AU242" s="198" t="s">
        <v>87</v>
      </c>
      <c r="AY242" s="16" t="s">
        <v>152</v>
      </c>
      <c r="BE242" s="199">
        <f>IF(N242="základní",J242,0)</f>
        <v>0</v>
      </c>
      <c r="BF242" s="199">
        <f>IF(N242="snížená",J242,0)</f>
        <v>0</v>
      </c>
      <c r="BG242" s="199">
        <f>IF(N242="zákl. přenesená",J242,0)</f>
        <v>0</v>
      </c>
      <c r="BH242" s="199">
        <f>IF(N242="sníž. přenesená",J242,0)</f>
        <v>0</v>
      </c>
      <c r="BI242" s="199">
        <f>IF(N242="nulová",J242,0)</f>
        <v>0</v>
      </c>
      <c r="BJ242" s="16" t="s">
        <v>85</v>
      </c>
      <c r="BK242" s="199">
        <f>ROUND(I242*H242,2)</f>
        <v>0</v>
      </c>
      <c r="BL242" s="16" t="s">
        <v>158</v>
      </c>
      <c r="BM242" s="198" t="s">
        <v>360</v>
      </c>
    </row>
    <row r="243" spans="1:65" s="2" customFormat="1" ht="19.2">
      <c r="A243" s="33"/>
      <c r="B243" s="34"/>
      <c r="C243" s="35"/>
      <c r="D243" s="200" t="s">
        <v>160</v>
      </c>
      <c r="E243" s="35"/>
      <c r="F243" s="201" t="s">
        <v>361</v>
      </c>
      <c r="G243" s="35"/>
      <c r="H243" s="35"/>
      <c r="I243" s="202"/>
      <c r="J243" s="35"/>
      <c r="K243" s="35"/>
      <c r="L243" s="38"/>
      <c r="M243" s="203"/>
      <c r="N243" s="204"/>
      <c r="O243" s="70"/>
      <c r="P243" s="70"/>
      <c r="Q243" s="70"/>
      <c r="R243" s="70"/>
      <c r="S243" s="70"/>
      <c r="T243" s="70"/>
      <c r="U243" s="71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160</v>
      </c>
      <c r="AU243" s="16" t="s">
        <v>87</v>
      </c>
    </row>
    <row r="244" spans="1:65" s="13" customFormat="1" ht="10.199999999999999">
      <c r="B244" s="205"/>
      <c r="C244" s="206"/>
      <c r="D244" s="200" t="s">
        <v>162</v>
      </c>
      <c r="E244" s="207" t="s">
        <v>1</v>
      </c>
      <c r="F244" s="208" t="s">
        <v>85</v>
      </c>
      <c r="G244" s="206"/>
      <c r="H244" s="209">
        <v>1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3"/>
      <c r="U244" s="214"/>
      <c r="AT244" s="215" t="s">
        <v>162</v>
      </c>
      <c r="AU244" s="215" t="s">
        <v>87</v>
      </c>
      <c r="AV244" s="13" t="s">
        <v>87</v>
      </c>
      <c r="AW244" s="13" t="s">
        <v>34</v>
      </c>
      <c r="AX244" s="13" t="s">
        <v>85</v>
      </c>
      <c r="AY244" s="215" t="s">
        <v>152</v>
      </c>
    </row>
    <row r="245" spans="1:65" s="2" customFormat="1" ht="33" customHeight="1">
      <c r="A245" s="33"/>
      <c r="B245" s="34"/>
      <c r="C245" s="227" t="s">
        <v>362</v>
      </c>
      <c r="D245" s="227" t="s">
        <v>300</v>
      </c>
      <c r="E245" s="228" t="s">
        <v>363</v>
      </c>
      <c r="F245" s="229" t="s">
        <v>364</v>
      </c>
      <c r="G245" s="230" t="s">
        <v>341</v>
      </c>
      <c r="H245" s="231">
        <v>1</v>
      </c>
      <c r="I245" s="232"/>
      <c r="J245" s="233">
        <f>ROUND(I245*H245,2)</f>
        <v>0</v>
      </c>
      <c r="K245" s="234"/>
      <c r="L245" s="235"/>
      <c r="M245" s="236" t="s">
        <v>1</v>
      </c>
      <c r="N245" s="237" t="s">
        <v>43</v>
      </c>
      <c r="O245" s="70"/>
      <c r="P245" s="196">
        <f>O245*H245</f>
        <v>0</v>
      </c>
      <c r="Q245" s="196">
        <v>3.0179999999999998</v>
      </c>
      <c r="R245" s="196">
        <f>Q245*H245</f>
        <v>3.0179999999999998</v>
      </c>
      <c r="S245" s="196">
        <v>0</v>
      </c>
      <c r="T245" s="196">
        <f>S245*H245</f>
        <v>0</v>
      </c>
      <c r="U245" s="197" t="s">
        <v>1</v>
      </c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8" t="s">
        <v>197</v>
      </c>
      <c r="AT245" s="198" t="s">
        <v>300</v>
      </c>
      <c r="AU245" s="198" t="s">
        <v>87</v>
      </c>
      <c r="AY245" s="16" t="s">
        <v>152</v>
      </c>
      <c r="BE245" s="199">
        <f>IF(N245="základní",J245,0)</f>
        <v>0</v>
      </c>
      <c r="BF245" s="199">
        <f>IF(N245="snížená",J245,0)</f>
        <v>0</v>
      </c>
      <c r="BG245" s="199">
        <f>IF(N245="zákl. přenesená",J245,0)</f>
        <v>0</v>
      </c>
      <c r="BH245" s="199">
        <f>IF(N245="sníž. přenesená",J245,0)</f>
        <v>0</v>
      </c>
      <c r="BI245" s="199">
        <f>IF(N245="nulová",J245,0)</f>
        <v>0</v>
      </c>
      <c r="BJ245" s="16" t="s">
        <v>85</v>
      </c>
      <c r="BK245" s="199">
        <f>ROUND(I245*H245,2)</f>
        <v>0</v>
      </c>
      <c r="BL245" s="16" t="s">
        <v>158</v>
      </c>
      <c r="BM245" s="198" t="s">
        <v>365</v>
      </c>
    </row>
    <row r="246" spans="1:65" s="2" customFormat="1" ht="19.2">
      <c r="A246" s="33"/>
      <c r="B246" s="34"/>
      <c r="C246" s="35"/>
      <c r="D246" s="200" t="s">
        <v>160</v>
      </c>
      <c r="E246" s="35"/>
      <c r="F246" s="201" t="s">
        <v>364</v>
      </c>
      <c r="G246" s="35"/>
      <c r="H246" s="35"/>
      <c r="I246" s="202"/>
      <c r="J246" s="35"/>
      <c r="K246" s="35"/>
      <c r="L246" s="38"/>
      <c r="M246" s="203"/>
      <c r="N246" s="204"/>
      <c r="O246" s="70"/>
      <c r="P246" s="70"/>
      <c r="Q246" s="70"/>
      <c r="R246" s="70"/>
      <c r="S246" s="70"/>
      <c r="T246" s="70"/>
      <c r="U246" s="71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160</v>
      </c>
      <c r="AU246" s="16" t="s">
        <v>87</v>
      </c>
    </row>
    <row r="247" spans="1:65" s="12" customFormat="1" ht="22.8" customHeight="1">
      <c r="B247" s="170"/>
      <c r="C247" s="171"/>
      <c r="D247" s="172" t="s">
        <v>77</v>
      </c>
      <c r="E247" s="184" t="s">
        <v>158</v>
      </c>
      <c r="F247" s="184" t="s">
        <v>366</v>
      </c>
      <c r="G247" s="171"/>
      <c r="H247" s="171"/>
      <c r="I247" s="174"/>
      <c r="J247" s="185">
        <f>BK247</f>
        <v>0</v>
      </c>
      <c r="K247" s="171"/>
      <c r="L247" s="176"/>
      <c r="M247" s="177"/>
      <c r="N247" s="178"/>
      <c r="O247" s="178"/>
      <c r="P247" s="179">
        <f>SUM(P248:P279)</f>
        <v>0</v>
      </c>
      <c r="Q247" s="178"/>
      <c r="R247" s="179">
        <f>SUM(R248:R279)</f>
        <v>1.7066131599999999</v>
      </c>
      <c r="S247" s="178"/>
      <c r="T247" s="179">
        <f>SUM(T248:T279)</f>
        <v>0</v>
      </c>
      <c r="U247" s="180"/>
      <c r="AR247" s="181" t="s">
        <v>85</v>
      </c>
      <c r="AT247" s="182" t="s">
        <v>77</v>
      </c>
      <c r="AU247" s="182" t="s">
        <v>85</v>
      </c>
      <c r="AY247" s="181" t="s">
        <v>152</v>
      </c>
      <c r="BK247" s="183">
        <f>SUM(BK248:BK279)</f>
        <v>0</v>
      </c>
    </row>
    <row r="248" spans="1:65" s="2" customFormat="1" ht="16.5" customHeight="1">
      <c r="A248" s="33"/>
      <c r="B248" s="34"/>
      <c r="C248" s="186" t="s">
        <v>367</v>
      </c>
      <c r="D248" s="186" t="s">
        <v>154</v>
      </c>
      <c r="E248" s="187" t="s">
        <v>368</v>
      </c>
      <c r="F248" s="188" t="s">
        <v>369</v>
      </c>
      <c r="G248" s="189" t="s">
        <v>217</v>
      </c>
      <c r="H248" s="190">
        <v>7.6619999999999999</v>
      </c>
      <c r="I248" s="191"/>
      <c r="J248" s="192">
        <f>ROUND(I248*H248,2)</f>
        <v>0</v>
      </c>
      <c r="K248" s="193"/>
      <c r="L248" s="38"/>
      <c r="M248" s="194" t="s">
        <v>1</v>
      </c>
      <c r="N248" s="195" t="s">
        <v>43</v>
      </c>
      <c r="O248" s="70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6">
        <f>S248*H248</f>
        <v>0</v>
      </c>
      <c r="U248" s="197" t="s">
        <v>1</v>
      </c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8" t="s">
        <v>158</v>
      </c>
      <c r="AT248" s="198" t="s">
        <v>154</v>
      </c>
      <c r="AU248" s="198" t="s">
        <v>87</v>
      </c>
      <c r="AY248" s="16" t="s">
        <v>152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6" t="s">
        <v>85</v>
      </c>
      <c r="BK248" s="199">
        <f>ROUND(I248*H248,2)</f>
        <v>0</v>
      </c>
      <c r="BL248" s="16" t="s">
        <v>158</v>
      </c>
      <c r="BM248" s="198" t="s">
        <v>370</v>
      </c>
    </row>
    <row r="249" spans="1:65" s="2" customFormat="1" ht="19.2">
      <c r="A249" s="33"/>
      <c r="B249" s="34"/>
      <c r="C249" s="35"/>
      <c r="D249" s="200" t="s">
        <v>160</v>
      </c>
      <c r="E249" s="35"/>
      <c r="F249" s="201" t="s">
        <v>371</v>
      </c>
      <c r="G249" s="35"/>
      <c r="H249" s="35"/>
      <c r="I249" s="202"/>
      <c r="J249" s="35"/>
      <c r="K249" s="35"/>
      <c r="L249" s="38"/>
      <c r="M249" s="203"/>
      <c r="N249" s="204"/>
      <c r="O249" s="70"/>
      <c r="P249" s="70"/>
      <c r="Q249" s="70"/>
      <c r="R249" s="70"/>
      <c r="S249" s="70"/>
      <c r="T249" s="70"/>
      <c r="U249" s="71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160</v>
      </c>
      <c r="AU249" s="16" t="s">
        <v>87</v>
      </c>
    </row>
    <row r="250" spans="1:65" s="13" customFormat="1" ht="30.6">
      <c r="B250" s="205"/>
      <c r="C250" s="206"/>
      <c r="D250" s="200" t="s">
        <v>162</v>
      </c>
      <c r="E250" s="207" t="s">
        <v>372</v>
      </c>
      <c r="F250" s="208" t="s">
        <v>373</v>
      </c>
      <c r="G250" s="206"/>
      <c r="H250" s="209">
        <v>7.6619999999999999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3"/>
      <c r="U250" s="214"/>
      <c r="AT250" s="215" t="s">
        <v>162</v>
      </c>
      <c r="AU250" s="215" t="s">
        <v>87</v>
      </c>
      <c r="AV250" s="13" t="s">
        <v>87</v>
      </c>
      <c r="AW250" s="13" t="s">
        <v>34</v>
      </c>
      <c r="AX250" s="13" t="s">
        <v>85</v>
      </c>
      <c r="AY250" s="215" t="s">
        <v>152</v>
      </c>
    </row>
    <row r="251" spans="1:65" s="2" customFormat="1" ht="24.15" customHeight="1">
      <c r="A251" s="33"/>
      <c r="B251" s="34"/>
      <c r="C251" s="186" t="s">
        <v>374</v>
      </c>
      <c r="D251" s="186" t="s">
        <v>154</v>
      </c>
      <c r="E251" s="187" t="s">
        <v>375</v>
      </c>
      <c r="F251" s="188" t="s">
        <v>376</v>
      </c>
      <c r="G251" s="189" t="s">
        <v>341</v>
      </c>
      <c r="H251" s="190">
        <v>3</v>
      </c>
      <c r="I251" s="191"/>
      <c r="J251" s="192">
        <f>ROUND(I251*H251,2)</f>
        <v>0</v>
      </c>
      <c r="K251" s="193"/>
      <c r="L251" s="38"/>
      <c r="M251" s="194" t="s">
        <v>1</v>
      </c>
      <c r="N251" s="195" t="s">
        <v>43</v>
      </c>
      <c r="O251" s="70"/>
      <c r="P251" s="196">
        <f>O251*H251</f>
        <v>0</v>
      </c>
      <c r="Q251" s="196">
        <v>8.7419999999999998E-2</v>
      </c>
      <c r="R251" s="196">
        <f>Q251*H251</f>
        <v>0.26225999999999999</v>
      </c>
      <c r="S251" s="196">
        <v>0</v>
      </c>
      <c r="T251" s="196">
        <f>S251*H251</f>
        <v>0</v>
      </c>
      <c r="U251" s="197" t="s">
        <v>1</v>
      </c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158</v>
      </c>
      <c r="AT251" s="198" t="s">
        <v>154</v>
      </c>
      <c r="AU251" s="198" t="s">
        <v>87</v>
      </c>
      <c r="AY251" s="16" t="s">
        <v>152</v>
      </c>
      <c r="BE251" s="199">
        <f>IF(N251="základní",J251,0)</f>
        <v>0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85</v>
      </c>
      <c r="BK251" s="199">
        <f>ROUND(I251*H251,2)</f>
        <v>0</v>
      </c>
      <c r="BL251" s="16" t="s">
        <v>158</v>
      </c>
      <c r="BM251" s="198" t="s">
        <v>377</v>
      </c>
    </row>
    <row r="252" spans="1:65" s="2" customFormat="1" ht="19.2">
      <c r="A252" s="33"/>
      <c r="B252" s="34"/>
      <c r="C252" s="35"/>
      <c r="D252" s="200" t="s">
        <v>160</v>
      </c>
      <c r="E252" s="35"/>
      <c r="F252" s="201" t="s">
        <v>378</v>
      </c>
      <c r="G252" s="35"/>
      <c r="H252" s="35"/>
      <c r="I252" s="202"/>
      <c r="J252" s="35"/>
      <c r="K252" s="35"/>
      <c r="L252" s="38"/>
      <c r="M252" s="203"/>
      <c r="N252" s="204"/>
      <c r="O252" s="70"/>
      <c r="P252" s="70"/>
      <c r="Q252" s="70"/>
      <c r="R252" s="70"/>
      <c r="S252" s="70"/>
      <c r="T252" s="70"/>
      <c r="U252" s="71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160</v>
      </c>
      <c r="AU252" s="16" t="s">
        <v>87</v>
      </c>
    </row>
    <row r="253" spans="1:65" s="13" customFormat="1" ht="10.199999999999999">
      <c r="B253" s="205"/>
      <c r="C253" s="206"/>
      <c r="D253" s="200" t="s">
        <v>162</v>
      </c>
      <c r="E253" s="207" t="s">
        <v>1</v>
      </c>
      <c r="F253" s="208" t="s">
        <v>169</v>
      </c>
      <c r="G253" s="206"/>
      <c r="H253" s="209">
        <v>3</v>
      </c>
      <c r="I253" s="210"/>
      <c r="J253" s="206"/>
      <c r="K253" s="206"/>
      <c r="L253" s="211"/>
      <c r="M253" s="212"/>
      <c r="N253" s="213"/>
      <c r="O253" s="213"/>
      <c r="P253" s="213"/>
      <c r="Q253" s="213"/>
      <c r="R253" s="213"/>
      <c r="S253" s="213"/>
      <c r="T253" s="213"/>
      <c r="U253" s="214"/>
      <c r="AT253" s="215" t="s">
        <v>162</v>
      </c>
      <c r="AU253" s="215" t="s">
        <v>87</v>
      </c>
      <c r="AV253" s="13" t="s">
        <v>87</v>
      </c>
      <c r="AW253" s="13" t="s">
        <v>34</v>
      </c>
      <c r="AX253" s="13" t="s">
        <v>85</v>
      </c>
      <c r="AY253" s="215" t="s">
        <v>152</v>
      </c>
    </row>
    <row r="254" spans="1:65" s="2" customFormat="1" ht="21.75" customHeight="1">
      <c r="A254" s="33"/>
      <c r="B254" s="34"/>
      <c r="C254" s="227" t="s">
        <v>379</v>
      </c>
      <c r="D254" s="227" t="s">
        <v>300</v>
      </c>
      <c r="E254" s="228" t="s">
        <v>380</v>
      </c>
      <c r="F254" s="229" t="s">
        <v>381</v>
      </c>
      <c r="G254" s="230" t="s">
        <v>341</v>
      </c>
      <c r="H254" s="231">
        <v>3</v>
      </c>
      <c r="I254" s="232"/>
      <c r="J254" s="233">
        <f>ROUND(I254*H254,2)</f>
        <v>0</v>
      </c>
      <c r="K254" s="234"/>
      <c r="L254" s="235"/>
      <c r="M254" s="236" t="s">
        <v>1</v>
      </c>
      <c r="N254" s="237" t="s">
        <v>43</v>
      </c>
      <c r="O254" s="70"/>
      <c r="P254" s="196">
        <f>O254*H254</f>
        <v>0</v>
      </c>
      <c r="Q254" s="196">
        <v>3.3000000000000002E-2</v>
      </c>
      <c r="R254" s="196">
        <f>Q254*H254</f>
        <v>9.9000000000000005E-2</v>
      </c>
      <c r="S254" s="196">
        <v>0</v>
      </c>
      <c r="T254" s="196">
        <f>S254*H254</f>
        <v>0</v>
      </c>
      <c r="U254" s="197" t="s">
        <v>1</v>
      </c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98" t="s">
        <v>197</v>
      </c>
      <c r="AT254" s="198" t="s">
        <v>300</v>
      </c>
      <c r="AU254" s="198" t="s">
        <v>87</v>
      </c>
      <c r="AY254" s="16" t="s">
        <v>152</v>
      </c>
      <c r="BE254" s="199">
        <f>IF(N254="základní",J254,0)</f>
        <v>0</v>
      </c>
      <c r="BF254" s="199">
        <f>IF(N254="snížená",J254,0)</f>
        <v>0</v>
      </c>
      <c r="BG254" s="199">
        <f>IF(N254="zákl. přenesená",J254,0)</f>
        <v>0</v>
      </c>
      <c r="BH254" s="199">
        <f>IF(N254="sníž. přenesená",J254,0)</f>
        <v>0</v>
      </c>
      <c r="BI254" s="199">
        <f>IF(N254="nulová",J254,0)</f>
        <v>0</v>
      </c>
      <c r="BJ254" s="16" t="s">
        <v>85</v>
      </c>
      <c r="BK254" s="199">
        <f>ROUND(I254*H254,2)</f>
        <v>0</v>
      </c>
      <c r="BL254" s="16" t="s">
        <v>158</v>
      </c>
      <c r="BM254" s="198" t="s">
        <v>382</v>
      </c>
    </row>
    <row r="255" spans="1:65" s="2" customFormat="1" ht="10.199999999999999">
      <c r="A255" s="33"/>
      <c r="B255" s="34"/>
      <c r="C255" s="35"/>
      <c r="D255" s="200" t="s">
        <v>160</v>
      </c>
      <c r="E255" s="35"/>
      <c r="F255" s="201" t="s">
        <v>381</v>
      </c>
      <c r="G255" s="35"/>
      <c r="H255" s="35"/>
      <c r="I255" s="202"/>
      <c r="J255" s="35"/>
      <c r="K255" s="35"/>
      <c r="L255" s="38"/>
      <c r="M255" s="203"/>
      <c r="N255" s="204"/>
      <c r="O255" s="70"/>
      <c r="P255" s="70"/>
      <c r="Q255" s="70"/>
      <c r="R255" s="70"/>
      <c r="S255" s="70"/>
      <c r="T255" s="70"/>
      <c r="U255" s="71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160</v>
      </c>
      <c r="AU255" s="16" t="s">
        <v>87</v>
      </c>
    </row>
    <row r="256" spans="1:65" s="2" customFormat="1" ht="24.15" customHeight="1">
      <c r="A256" s="33"/>
      <c r="B256" s="34"/>
      <c r="C256" s="227" t="s">
        <v>383</v>
      </c>
      <c r="D256" s="227" t="s">
        <v>300</v>
      </c>
      <c r="E256" s="228" t="s">
        <v>384</v>
      </c>
      <c r="F256" s="229" t="s">
        <v>385</v>
      </c>
      <c r="G256" s="230" t="s">
        <v>341</v>
      </c>
      <c r="H256" s="231">
        <v>3</v>
      </c>
      <c r="I256" s="232"/>
      <c r="J256" s="233">
        <f>ROUND(I256*H256,2)</f>
        <v>0</v>
      </c>
      <c r="K256" s="234"/>
      <c r="L256" s="235"/>
      <c r="M256" s="236" t="s">
        <v>1</v>
      </c>
      <c r="N256" s="237" t="s">
        <v>43</v>
      </c>
      <c r="O256" s="70"/>
      <c r="P256" s="196">
        <f>O256*H256</f>
        <v>0</v>
      </c>
      <c r="Q256" s="196">
        <v>2.1000000000000001E-2</v>
      </c>
      <c r="R256" s="196">
        <f>Q256*H256</f>
        <v>6.3E-2</v>
      </c>
      <c r="S256" s="196">
        <v>0</v>
      </c>
      <c r="T256" s="196">
        <f>S256*H256</f>
        <v>0</v>
      </c>
      <c r="U256" s="197" t="s">
        <v>1</v>
      </c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98" t="s">
        <v>197</v>
      </c>
      <c r="AT256" s="198" t="s">
        <v>300</v>
      </c>
      <c r="AU256" s="198" t="s">
        <v>87</v>
      </c>
      <c r="AY256" s="16" t="s">
        <v>152</v>
      </c>
      <c r="BE256" s="199">
        <f>IF(N256="základní",J256,0)</f>
        <v>0</v>
      </c>
      <c r="BF256" s="199">
        <f>IF(N256="snížená",J256,0)</f>
        <v>0</v>
      </c>
      <c r="BG256" s="199">
        <f>IF(N256="zákl. přenesená",J256,0)</f>
        <v>0</v>
      </c>
      <c r="BH256" s="199">
        <f>IF(N256="sníž. přenesená",J256,0)</f>
        <v>0</v>
      </c>
      <c r="BI256" s="199">
        <f>IF(N256="nulová",J256,0)</f>
        <v>0</v>
      </c>
      <c r="BJ256" s="16" t="s">
        <v>85</v>
      </c>
      <c r="BK256" s="199">
        <f>ROUND(I256*H256,2)</f>
        <v>0</v>
      </c>
      <c r="BL256" s="16" t="s">
        <v>158</v>
      </c>
      <c r="BM256" s="198" t="s">
        <v>386</v>
      </c>
    </row>
    <row r="257" spans="1:65" s="2" customFormat="1" ht="10.199999999999999">
      <c r="A257" s="33"/>
      <c r="B257" s="34"/>
      <c r="C257" s="35"/>
      <c r="D257" s="200" t="s">
        <v>160</v>
      </c>
      <c r="E257" s="35"/>
      <c r="F257" s="201" t="s">
        <v>385</v>
      </c>
      <c r="G257" s="35"/>
      <c r="H257" s="35"/>
      <c r="I257" s="202"/>
      <c r="J257" s="35"/>
      <c r="K257" s="35"/>
      <c r="L257" s="38"/>
      <c r="M257" s="203"/>
      <c r="N257" s="204"/>
      <c r="O257" s="70"/>
      <c r="P257" s="70"/>
      <c r="Q257" s="70"/>
      <c r="R257" s="70"/>
      <c r="S257" s="70"/>
      <c r="T257" s="70"/>
      <c r="U257" s="71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160</v>
      </c>
      <c r="AU257" s="16" t="s">
        <v>87</v>
      </c>
    </row>
    <row r="258" spans="1:65" s="2" customFormat="1" ht="24.15" customHeight="1">
      <c r="A258" s="33"/>
      <c r="B258" s="34"/>
      <c r="C258" s="227" t="s">
        <v>387</v>
      </c>
      <c r="D258" s="227" t="s">
        <v>300</v>
      </c>
      <c r="E258" s="228" t="s">
        <v>388</v>
      </c>
      <c r="F258" s="229" t="s">
        <v>389</v>
      </c>
      <c r="G258" s="230" t="s">
        <v>341</v>
      </c>
      <c r="H258" s="231">
        <v>3</v>
      </c>
      <c r="I258" s="232"/>
      <c r="J258" s="233">
        <f>ROUND(I258*H258,2)</f>
        <v>0</v>
      </c>
      <c r="K258" s="234"/>
      <c r="L258" s="235"/>
      <c r="M258" s="236" t="s">
        <v>1</v>
      </c>
      <c r="N258" s="237" t="s">
        <v>43</v>
      </c>
      <c r="O258" s="70"/>
      <c r="P258" s="196">
        <f>O258*H258</f>
        <v>0</v>
      </c>
      <c r="Q258" s="196">
        <v>5.2999999999999999E-2</v>
      </c>
      <c r="R258" s="196">
        <f>Q258*H258</f>
        <v>0.159</v>
      </c>
      <c r="S258" s="196">
        <v>0</v>
      </c>
      <c r="T258" s="196">
        <f>S258*H258</f>
        <v>0</v>
      </c>
      <c r="U258" s="197" t="s">
        <v>1</v>
      </c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8" t="s">
        <v>197</v>
      </c>
      <c r="AT258" s="198" t="s">
        <v>300</v>
      </c>
      <c r="AU258" s="198" t="s">
        <v>87</v>
      </c>
      <c r="AY258" s="16" t="s">
        <v>152</v>
      </c>
      <c r="BE258" s="199">
        <f>IF(N258="základní",J258,0)</f>
        <v>0</v>
      </c>
      <c r="BF258" s="199">
        <f>IF(N258="snížená",J258,0)</f>
        <v>0</v>
      </c>
      <c r="BG258" s="199">
        <f>IF(N258="zákl. přenesená",J258,0)</f>
        <v>0</v>
      </c>
      <c r="BH258" s="199">
        <f>IF(N258="sníž. přenesená",J258,0)</f>
        <v>0</v>
      </c>
      <c r="BI258" s="199">
        <f>IF(N258="nulová",J258,0)</f>
        <v>0</v>
      </c>
      <c r="BJ258" s="16" t="s">
        <v>85</v>
      </c>
      <c r="BK258" s="199">
        <f>ROUND(I258*H258,2)</f>
        <v>0</v>
      </c>
      <c r="BL258" s="16" t="s">
        <v>158</v>
      </c>
      <c r="BM258" s="198" t="s">
        <v>390</v>
      </c>
    </row>
    <row r="259" spans="1:65" s="2" customFormat="1" ht="10.199999999999999">
      <c r="A259" s="33"/>
      <c r="B259" s="34"/>
      <c r="C259" s="35"/>
      <c r="D259" s="200" t="s">
        <v>160</v>
      </c>
      <c r="E259" s="35"/>
      <c r="F259" s="201" t="s">
        <v>389</v>
      </c>
      <c r="G259" s="35"/>
      <c r="H259" s="35"/>
      <c r="I259" s="202"/>
      <c r="J259" s="35"/>
      <c r="K259" s="35"/>
      <c r="L259" s="38"/>
      <c r="M259" s="203"/>
      <c r="N259" s="204"/>
      <c r="O259" s="70"/>
      <c r="P259" s="70"/>
      <c r="Q259" s="70"/>
      <c r="R259" s="70"/>
      <c r="S259" s="70"/>
      <c r="T259" s="70"/>
      <c r="U259" s="71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160</v>
      </c>
      <c r="AU259" s="16" t="s">
        <v>87</v>
      </c>
    </row>
    <row r="260" spans="1:65" s="2" customFormat="1" ht="33" customHeight="1">
      <c r="A260" s="33"/>
      <c r="B260" s="34"/>
      <c r="C260" s="186" t="s">
        <v>391</v>
      </c>
      <c r="D260" s="186" t="s">
        <v>154</v>
      </c>
      <c r="E260" s="187" t="s">
        <v>392</v>
      </c>
      <c r="F260" s="188" t="s">
        <v>393</v>
      </c>
      <c r="G260" s="189" t="s">
        <v>217</v>
      </c>
      <c r="H260" s="190">
        <v>0.08</v>
      </c>
      <c r="I260" s="191"/>
      <c r="J260" s="192">
        <f>ROUND(I260*H260,2)</f>
        <v>0</v>
      </c>
      <c r="K260" s="193"/>
      <c r="L260" s="38"/>
      <c r="M260" s="194" t="s">
        <v>1</v>
      </c>
      <c r="N260" s="195" t="s">
        <v>43</v>
      </c>
      <c r="O260" s="70"/>
      <c r="P260" s="196">
        <f>O260*H260</f>
        <v>0</v>
      </c>
      <c r="Q260" s="196">
        <v>2.5018699999999998</v>
      </c>
      <c r="R260" s="196">
        <f>Q260*H260</f>
        <v>0.20014959999999998</v>
      </c>
      <c r="S260" s="196">
        <v>0</v>
      </c>
      <c r="T260" s="196">
        <f>S260*H260</f>
        <v>0</v>
      </c>
      <c r="U260" s="197" t="s">
        <v>1</v>
      </c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8" t="s">
        <v>158</v>
      </c>
      <c r="AT260" s="198" t="s">
        <v>154</v>
      </c>
      <c r="AU260" s="198" t="s">
        <v>87</v>
      </c>
      <c r="AY260" s="16" t="s">
        <v>152</v>
      </c>
      <c r="BE260" s="199">
        <f>IF(N260="základní",J260,0)</f>
        <v>0</v>
      </c>
      <c r="BF260" s="199">
        <f>IF(N260="snížená",J260,0)</f>
        <v>0</v>
      </c>
      <c r="BG260" s="199">
        <f>IF(N260="zákl. přenesená",J260,0)</f>
        <v>0</v>
      </c>
      <c r="BH260" s="199">
        <f>IF(N260="sníž. přenesená",J260,0)</f>
        <v>0</v>
      </c>
      <c r="BI260" s="199">
        <f>IF(N260="nulová",J260,0)</f>
        <v>0</v>
      </c>
      <c r="BJ260" s="16" t="s">
        <v>85</v>
      </c>
      <c r="BK260" s="199">
        <f>ROUND(I260*H260,2)</f>
        <v>0</v>
      </c>
      <c r="BL260" s="16" t="s">
        <v>158</v>
      </c>
      <c r="BM260" s="198" t="s">
        <v>394</v>
      </c>
    </row>
    <row r="261" spans="1:65" s="2" customFormat="1" ht="28.8">
      <c r="A261" s="33"/>
      <c r="B261" s="34"/>
      <c r="C261" s="35"/>
      <c r="D261" s="200" t="s">
        <v>160</v>
      </c>
      <c r="E261" s="35"/>
      <c r="F261" s="201" t="s">
        <v>395</v>
      </c>
      <c r="G261" s="35"/>
      <c r="H261" s="35"/>
      <c r="I261" s="202"/>
      <c r="J261" s="35"/>
      <c r="K261" s="35"/>
      <c r="L261" s="38"/>
      <c r="M261" s="203"/>
      <c r="N261" s="204"/>
      <c r="O261" s="70"/>
      <c r="P261" s="70"/>
      <c r="Q261" s="70"/>
      <c r="R261" s="70"/>
      <c r="S261" s="70"/>
      <c r="T261" s="70"/>
      <c r="U261" s="71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160</v>
      </c>
      <c r="AU261" s="16" t="s">
        <v>87</v>
      </c>
    </row>
    <row r="262" spans="1:65" s="13" customFormat="1" ht="10.199999999999999">
      <c r="B262" s="205"/>
      <c r="C262" s="206"/>
      <c r="D262" s="200" t="s">
        <v>162</v>
      </c>
      <c r="E262" s="207" t="s">
        <v>1</v>
      </c>
      <c r="F262" s="208" t="s">
        <v>396</v>
      </c>
      <c r="G262" s="206"/>
      <c r="H262" s="209">
        <v>0.08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3"/>
      <c r="U262" s="214"/>
      <c r="AT262" s="215" t="s">
        <v>162</v>
      </c>
      <c r="AU262" s="215" t="s">
        <v>87</v>
      </c>
      <c r="AV262" s="13" t="s">
        <v>87</v>
      </c>
      <c r="AW262" s="13" t="s">
        <v>34</v>
      </c>
      <c r="AX262" s="13" t="s">
        <v>85</v>
      </c>
      <c r="AY262" s="215" t="s">
        <v>152</v>
      </c>
    </row>
    <row r="263" spans="1:65" s="2" customFormat="1" ht="24.15" customHeight="1">
      <c r="A263" s="33"/>
      <c r="B263" s="34"/>
      <c r="C263" s="186" t="s">
        <v>397</v>
      </c>
      <c r="D263" s="186" t="s">
        <v>154</v>
      </c>
      <c r="E263" s="187" t="s">
        <v>398</v>
      </c>
      <c r="F263" s="188" t="s">
        <v>399</v>
      </c>
      <c r="G263" s="189" t="s">
        <v>217</v>
      </c>
      <c r="H263" s="190">
        <v>0.08</v>
      </c>
      <c r="I263" s="191"/>
      <c r="J263" s="192">
        <f>ROUND(I263*H263,2)</f>
        <v>0</v>
      </c>
      <c r="K263" s="193"/>
      <c r="L263" s="38"/>
      <c r="M263" s="194" t="s">
        <v>1</v>
      </c>
      <c r="N263" s="195" t="s">
        <v>43</v>
      </c>
      <c r="O263" s="70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6">
        <f>S263*H263</f>
        <v>0</v>
      </c>
      <c r="U263" s="197" t="s">
        <v>1</v>
      </c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158</v>
      </c>
      <c r="AT263" s="198" t="s">
        <v>154</v>
      </c>
      <c r="AU263" s="198" t="s">
        <v>87</v>
      </c>
      <c r="AY263" s="16" t="s">
        <v>152</v>
      </c>
      <c r="BE263" s="199">
        <f>IF(N263="základní",J263,0)</f>
        <v>0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85</v>
      </c>
      <c r="BK263" s="199">
        <f>ROUND(I263*H263,2)</f>
        <v>0</v>
      </c>
      <c r="BL263" s="16" t="s">
        <v>158</v>
      </c>
      <c r="BM263" s="198" t="s">
        <v>400</v>
      </c>
    </row>
    <row r="264" spans="1:65" s="2" customFormat="1" ht="28.8">
      <c r="A264" s="33"/>
      <c r="B264" s="34"/>
      <c r="C264" s="35"/>
      <c r="D264" s="200" t="s">
        <v>160</v>
      </c>
      <c r="E264" s="35"/>
      <c r="F264" s="201" t="s">
        <v>401</v>
      </c>
      <c r="G264" s="35"/>
      <c r="H264" s="35"/>
      <c r="I264" s="202"/>
      <c r="J264" s="35"/>
      <c r="K264" s="35"/>
      <c r="L264" s="38"/>
      <c r="M264" s="203"/>
      <c r="N264" s="204"/>
      <c r="O264" s="70"/>
      <c r="P264" s="70"/>
      <c r="Q264" s="70"/>
      <c r="R264" s="70"/>
      <c r="S264" s="70"/>
      <c r="T264" s="70"/>
      <c r="U264" s="71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160</v>
      </c>
      <c r="AU264" s="16" t="s">
        <v>87</v>
      </c>
    </row>
    <row r="265" spans="1:65" s="13" customFormat="1" ht="10.199999999999999">
      <c r="B265" s="205"/>
      <c r="C265" s="206"/>
      <c r="D265" s="200" t="s">
        <v>162</v>
      </c>
      <c r="E265" s="207" t="s">
        <v>1</v>
      </c>
      <c r="F265" s="208" t="s">
        <v>396</v>
      </c>
      <c r="G265" s="206"/>
      <c r="H265" s="209">
        <v>0.08</v>
      </c>
      <c r="I265" s="210"/>
      <c r="J265" s="206"/>
      <c r="K265" s="206"/>
      <c r="L265" s="211"/>
      <c r="M265" s="212"/>
      <c r="N265" s="213"/>
      <c r="O265" s="213"/>
      <c r="P265" s="213"/>
      <c r="Q265" s="213"/>
      <c r="R265" s="213"/>
      <c r="S265" s="213"/>
      <c r="T265" s="213"/>
      <c r="U265" s="214"/>
      <c r="AT265" s="215" t="s">
        <v>162</v>
      </c>
      <c r="AU265" s="215" t="s">
        <v>87</v>
      </c>
      <c r="AV265" s="13" t="s">
        <v>87</v>
      </c>
      <c r="AW265" s="13" t="s">
        <v>34</v>
      </c>
      <c r="AX265" s="13" t="s">
        <v>85</v>
      </c>
      <c r="AY265" s="215" t="s">
        <v>152</v>
      </c>
    </row>
    <row r="266" spans="1:65" s="2" customFormat="1" ht="24.15" customHeight="1">
      <c r="A266" s="33"/>
      <c r="B266" s="34"/>
      <c r="C266" s="186" t="s">
        <v>402</v>
      </c>
      <c r="D266" s="186" t="s">
        <v>154</v>
      </c>
      <c r="E266" s="187" t="s">
        <v>403</v>
      </c>
      <c r="F266" s="188" t="s">
        <v>404</v>
      </c>
      <c r="G266" s="189" t="s">
        <v>217</v>
      </c>
      <c r="H266" s="190">
        <v>3.1680000000000001</v>
      </c>
      <c r="I266" s="191"/>
      <c r="J266" s="192">
        <f>ROUND(I266*H266,2)</f>
        <v>0</v>
      </c>
      <c r="K266" s="193"/>
      <c r="L266" s="38"/>
      <c r="M266" s="194" t="s">
        <v>1</v>
      </c>
      <c r="N266" s="195" t="s">
        <v>43</v>
      </c>
      <c r="O266" s="70"/>
      <c r="P266" s="196">
        <f>O266*H266</f>
        <v>0</v>
      </c>
      <c r="Q266" s="196">
        <v>0</v>
      </c>
      <c r="R266" s="196">
        <f>Q266*H266</f>
        <v>0</v>
      </c>
      <c r="S266" s="196">
        <v>0</v>
      </c>
      <c r="T266" s="196">
        <f>S266*H266</f>
        <v>0</v>
      </c>
      <c r="U266" s="197" t="s">
        <v>1</v>
      </c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8" t="s">
        <v>158</v>
      </c>
      <c r="AT266" s="198" t="s">
        <v>154</v>
      </c>
      <c r="AU266" s="198" t="s">
        <v>87</v>
      </c>
      <c r="AY266" s="16" t="s">
        <v>152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6" t="s">
        <v>85</v>
      </c>
      <c r="BK266" s="199">
        <f>ROUND(I266*H266,2)</f>
        <v>0</v>
      </c>
      <c r="BL266" s="16" t="s">
        <v>158</v>
      </c>
      <c r="BM266" s="198" t="s">
        <v>405</v>
      </c>
    </row>
    <row r="267" spans="1:65" s="2" customFormat="1" ht="28.8">
      <c r="A267" s="33"/>
      <c r="B267" s="34"/>
      <c r="C267" s="35"/>
      <c r="D267" s="200" t="s">
        <v>160</v>
      </c>
      <c r="E267" s="35"/>
      <c r="F267" s="201" t="s">
        <v>406</v>
      </c>
      <c r="G267" s="35"/>
      <c r="H267" s="35"/>
      <c r="I267" s="202"/>
      <c r="J267" s="35"/>
      <c r="K267" s="35"/>
      <c r="L267" s="38"/>
      <c r="M267" s="203"/>
      <c r="N267" s="204"/>
      <c r="O267" s="70"/>
      <c r="P267" s="70"/>
      <c r="Q267" s="70"/>
      <c r="R267" s="70"/>
      <c r="S267" s="70"/>
      <c r="T267" s="70"/>
      <c r="U267" s="71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160</v>
      </c>
      <c r="AU267" s="16" t="s">
        <v>87</v>
      </c>
    </row>
    <row r="268" spans="1:65" s="13" customFormat="1" ht="10.199999999999999">
      <c r="B268" s="205"/>
      <c r="C268" s="206"/>
      <c r="D268" s="200" t="s">
        <v>162</v>
      </c>
      <c r="E268" s="207" t="s">
        <v>407</v>
      </c>
      <c r="F268" s="208" t="s">
        <v>408</v>
      </c>
      <c r="G268" s="206"/>
      <c r="H268" s="209">
        <v>3.1680000000000001</v>
      </c>
      <c r="I268" s="210"/>
      <c r="J268" s="206"/>
      <c r="K268" s="206"/>
      <c r="L268" s="211"/>
      <c r="M268" s="212"/>
      <c r="N268" s="213"/>
      <c r="O268" s="213"/>
      <c r="P268" s="213"/>
      <c r="Q268" s="213"/>
      <c r="R268" s="213"/>
      <c r="S268" s="213"/>
      <c r="T268" s="213"/>
      <c r="U268" s="214"/>
      <c r="AT268" s="215" t="s">
        <v>162</v>
      </c>
      <c r="AU268" s="215" t="s">
        <v>87</v>
      </c>
      <c r="AV268" s="13" t="s">
        <v>87</v>
      </c>
      <c r="AW268" s="13" t="s">
        <v>34</v>
      </c>
      <c r="AX268" s="13" t="s">
        <v>85</v>
      </c>
      <c r="AY268" s="215" t="s">
        <v>152</v>
      </c>
    </row>
    <row r="269" spans="1:65" s="2" customFormat="1" ht="16.5" customHeight="1">
      <c r="A269" s="33"/>
      <c r="B269" s="34"/>
      <c r="C269" s="186" t="s">
        <v>409</v>
      </c>
      <c r="D269" s="186" t="s">
        <v>154</v>
      </c>
      <c r="E269" s="187" t="s">
        <v>410</v>
      </c>
      <c r="F269" s="188" t="s">
        <v>411</v>
      </c>
      <c r="G269" s="189" t="s">
        <v>157</v>
      </c>
      <c r="H269" s="190">
        <v>0.8</v>
      </c>
      <c r="I269" s="191"/>
      <c r="J269" s="192">
        <f>ROUND(I269*H269,2)</f>
        <v>0</v>
      </c>
      <c r="K269" s="193"/>
      <c r="L269" s="38"/>
      <c r="M269" s="194" t="s">
        <v>1</v>
      </c>
      <c r="N269" s="195" t="s">
        <v>43</v>
      </c>
      <c r="O269" s="70"/>
      <c r="P269" s="196">
        <f>O269*H269</f>
        <v>0</v>
      </c>
      <c r="Q269" s="196">
        <v>6.3899999999999998E-3</v>
      </c>
      <c r="R269" s="196">
        <f>Q269*H269</f>
        <v>5.1120000000000002E-3</v>
      </c>
      <c r="S269" s="196">
        <v>0</v>
      </c>
      <c r="T269" s="196">
        <f>S269*H269</f>
        <v>0</v>
      </c>
      <c r="U269" s="197" t="s">
        <v>1</v>
      </c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98" t="s">
        <v>158</v>
      </c>
      <c r="AT269" s="198" t="s">
        <v>154</v>
      </c>
      <c r="AU269" s="198" t="s">
        <v>87</v>
      </c>
      <c r="AY269" s="16" t="s">
        <v>152</v>
      </c>
      <c r="BE269" s="199">
        <f>IF(N269="základní",J269,0)</f>
        <v>0</v>
      </c>
      <c r="BF269" s="199">
        <f>IF(N269="snížená",J269,0)</f>
        <v>0</v>
      </c>
      <c r="BG269" s="199">
        <f>IF(N269="zákl. přenesená",J269,0)</f>
        <v>0</v>
      </c>
      <c r="BH269" s="199">
        <f>IF(N269="sníž. přenesená",J269,0)</f>
        <v>0</v>
      </c>
      <c r="BI269" s="199">
        <f>IF(N269="nulová",J269,0)</f>
        <v>0</v>
      </c>
      <c r="BJ269" s="16" t="s">
        <v>85</v>
      </c>
      <c r="BK269" s="199">
        <f>ROUND(I269*H269,2)</f>
        <v>0</v>
      </c>
      <c r="BL269" s="16" t="s">
        <v>158</v>
      </c>
      <c r="BM269" s="198" t="s">
        <v>412</v>
      </c>
    </row>
    <row r="270" spans="1:65" s="2" customFormat="1" ht="19.2">
      <c r="A270" s="33"/>
      <c r="B270" s="34"/>
      <c r="C270" s="35"/>
      <c r="D270" s="200" t="s">
        <v>160</v>
      </c>
      <c r="E270" s="35"/>
      <c r="F270" s="201" t="s">
        <v>413</v>
      </c>
      <c r="G270" s="35"/>
      <c r="H270" s="35"/>
      <c r="I270" s="202"/>
      <c r="J270" s="35"/>
      <c r="K270" s="35"/>
      <c r="L270" s="38"/>
      <c r="M270" s="203"/>
      <c r="N270" s="204"/>
      <c r="O270" s="70"/>
      <c r="P270" s="70"/>
      <c r="Q270" s="70"/>
      <c r="R270" s="70"/>
      <c r="S270" s="70"/>
      <c r="T270" s="70"/>
      <c r="U270" s="71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160</v>
      </c>
      <c r="AU270" s="16" t="s">
        <v>87</v>
      </c>
    </row>
    <row r="271" spans="1:65" s="13" customFormat="1" ht="10.199999999999999">
      <c r="B271" s="205"/>
      <c r="C271" s="206"/>
      <c r="D271" s="200" t="s">
        <v>162</v>
      </c>
      <c r="E271" s="207" t="s">
        <v>1</v>
      </c>
      <c r="F271" s="208" t="s">
        <v>414</v>
      </c>
      <c r="G271" s="206"/>
      <c r="H271" s="209">
        <v>0.8</v>
      </c>
      <c r="I271" s="210"/>
      <c r="J271" s="206"/>
      <c r="K271" s="206"/>
      <c r="L271" s="211"/>
      <c r="M271" s="212"/>
      <c r="N271" s="213"/>
      <c r="O271" s="213"/>
      <c r="P271" s="213"/>
      <c r="Q271" s="213"/>
      <c r="R271" s="213"/>
      <c r="S271" s="213"/>
      <c r="T271" s="213"/>
      <c r="U271" s="214"/>
      <c r="AT271" s="215" t="s">
        <v>162</v>
      </c>
      <c r="AU271" s="215" t="s">
        <v>87</v>
      </c>
      <c r="AV271" s="13" t="s">
        <v>87</v>
      </c>
      <c r="AW271" s="13" t="s">
        <v>34</v>
      </c>
      <c r="AX271" s="13" t="s">
        <v>85</v>
      </c>
      <c r="AY271" s="215" t="s">
        <v>152</v>
      </c>
    </row>
    <row r="272" spans="1:65" s="2" customFormat="1" ht="24.15" customHeight="1">
      <c r="A272" s="33"/>
      <c r="B272" s="34"/>
      <c r="C272" s="186" t="s">
        <v>415</v>
      </c>
      <c r="D272" s="186" t="s">
        <v>154</v>
      </c>
      <c r="E272" s="187" t="s">
        <v>416</v>
      </c>
      <c r="F272" s="188" t="s">
        <v>417</v>
      </c>
      <c r="G272" s="189" t="s">
        <v>157</v>
      </c>
      <c r="H272" s="190">
        <v>0.8</v>
      </c>
      <c r="I272" s="191"/>
      <c r="J272" s="192">
        <f>ROUND(I272*H272,2)</f>
        <v>0</v>
      </c>
      <c r="K272" s="193"/>
      <c r="L272" s="38"/>
      <c r="M272" s="194" t="s">
        <v>1</v>
      </c>
      <c r="N272" s="195" t="s">
        <v>43</v>
      </c>
      <c r="O272" s="70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6">
        <f>S272*H272</f>
        <v>0</v>
      </c>
      <c r="U272" s="197" t="s">
        <v>1</v>
      </c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98" t="s">
        <v>158</v>
      </c>
      <c r="AT272" s="198" t="s">
        <v>154</v>
      </c>
      <c r="AU272" s="198" t="s">
        <v>87</v>
      </c>
      <c r="AY272" s="16" t="s">
        <v>152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6" t="s">
        <v>85</v>
      </c>
      <c r="BK272" s="199">
        <f>ROUND(I272*H272,2)</f>
        <v>0</v>
      </c>
      <c r="BL272" s="16" t="s">
        <v>158</v>
      </c>
      <c r="BM272" s="198" t="s">
        <v>418</v>
      </c>
    </row>
    <row r="273" spans="1:65" s="2" customFormat="1" ht="19.2">
      <c r="A273" s="33"/>
      <c r="B273" s="34"/>
      <c r="C273" s="35"/>
      <c r="D273" s="200" t="s">
        <v>160</v>
      </c>
      <c r="E273" s="35"/>
      <c r="F273" s="201" t="s">
        <v>419</v>
      </c>
      <c r="G273" s="35"/>
      <c r="H273" s="35"/>
      <c r="I273" s="202"/>
      <c r="J273" s="35"/>
      <c r="K273" s="35"/>
      <c r="L273" s="38"/>
      <c r="M273" s="203"/>
      <c r="N273" s="204"/>
      <c r="O273" s="70"/>
      <c r="P273" s="70"/>
      <c r="Q273" s="70"/>
      <c r="R273" s="70"/>
      <c r="S273" s="70"/>
      <c r="T273" s="70"/>
      <c r="U273" s="71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160</v>
      </c>
      <c r="AU273" s="16" t="s">
        <v>87</v>
      </c>
    </row>
    <row r="274" spans="1:65" s="2" customFormat="1" ht="24.15" customHeight="1">
      <c r="A274" s="33"/>
      <c r="B274" s="34"/>
      <c r="C274" s="186" t="s">
        <v>420</v>
      </c>
      <c r="D274" s="186" t="s">
        <v>154</v>
      </c>
      <c r="E274" s="187" t="s">
        <v>421</v>
      </c>
      <c r="F274" s="188" t="s">
        <v>422</v>
      </c>
      <c r="G274" s="189" t="s">
        <v>280</v>
      </c>
      <c r="H274" s="190">
        <v>0.22800000000000001</v>
      </c>
      <c r="I274" s="191"/>
      <c r="J274" s="192">
        <f>ROUND(I274*H274,2)</f>
        <v>0</v>
      </c>
      <c r="K274" s="193"/>
      <c r="L274" s="38"/>
      <c r="M274" s="194" t="s">
        <v>1</v>
      </c>
      <c r="N274" s="195" t="s">
        <v>43</v>
      </c>
      <c r="O274" s="70"/>
      <c r="P274" s="196">
        <f>O274*H274</f>
        <v>0</v>
      </c>
      <c r="Q274" s="196">
        <v>1.06277</v>
      </c>
      <c r="R274" s="196">
        <f>Q274*H274</f>
        <v>0.24231156000000001</v>
      </c>
      <c r="S274" s="196">
        <v>0</v>
      </c>
      <c r="T274" s="196">
        <f>S274*H274</f>
        <v>0</v>
      </c>
      <c r="U274" s="197" t="s">
        <v>1</v>
      </c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98" t="s">
        <v>158</v>
      </c>
      <c r="AT274" s="198" t="s">
        <v>154</v>
      </c>
      <c r="AU274" s="198" t="s">
        <v>87</v>
      </c>
      <c r="AY274" s="16" t="s">
        <v>152</v>
      </c>
      <c r="BE274" s="199">
        <f>IF(N274="základní",J274,0)</f>
        <v>0</v>
      </c>
      <c r="BF274" s="199">
        <f>IF(N274="snížená",J274,0)</f>
        <v>0</v>
      </c>
      <c r="BG274" s="199">
        <f>IF(N274="zákl. přenesená",J274,0)</f>
        <v>0</v>
      </c>
      <c r="BH274" s="199">
        <f>IF(N274="sníž. přenesená",J274,0)</f>
        <v>0</v>
      </c>
      <c r="BI274" s="199">
        <f>IF(N274="nulová",J274,0)</f>
        <v>0</v>
      </c>
      <c r="BJ274" s="16" t="s">
        <v>85</v>
      </c>
      <c r="BK274" s="199">
        <f>ROUND(I274*H274,2)</f>
        <v>0</v>
      </c>
      <c r="BL274" s="16" t="s">
        <v>158</v>
      </c>
      <c r="BM274" s="198" t="s">
        <v>423</v>
      </c>
    </row>
    <row r="275" spans="1:65" s="2" customFormat="1" ht="19.2">
      <c r="A275" s="33"/>
      <c r="B275" s="34"/>
      <c r="C275" s="35"/>
      <c r="D275" s="200" t="s">
        <v>160</v>
      </c>
      <c r="E275" s="35"/>
      <c r="F275" s="201" t="s">
        <v>424</v>
      </c>
      <c r="G275" s="35"/>
      <c r="H275" s="35"/>
      <c r="I275" s="202"/>
      <c r="J275" s="35"/>
      <c r="K275" s="35"/>
      <c r="L275" s="38"/>
      <c r="M275" s="203"/>
      <c r="N275" s="204"/>
      <c r="O275" s="70"/>
      <c r="P275" s="70"/>
      <c r="Q275" s="70"/>
      <c r="R275" s="70"/>
      <c r="S275" s="70"/>
      <c r="T275" s="70"/>
      <c r="U275" s="71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160</v>
      </c>
      <c r="AU275" s="16" t="s">
        <v>87</v>
      </c>
    </row>
    <row r="276" spans="1:65" s="13" customFormat="1" ht="10.199999999999999">
      <c r="B276" s="205"/>
      <c r="C276" s="206"/>
      <c r="D276" s="200" t="s">
        <v>162</v>
      </c>
      <c r="E276" s="207" t="s">
        <v>1</v>
      </c>
      <c r="F276" s="208" t="s">
        <v>425</v>
      </c>
      <c r="G276" s="206"/>
      <c r="H276" s="209">
        <v>0.22800000000000001</v>
      </c>
      <c r="I276" s="210"/>
      <c r="J276" s="206"/>
      <c r="K276" s="206"/>
      <c r="L276" s="211"/>
      <c r="M276" s="212"/>
      <c r="N276" s="213"/>
      <c r="O276" s="213"/>
      <c r="P276" s="213"/>
      <c r="Q276" s="213"/>
      <c r="R276" s="213"/>
      <c r="S276" s="213"/>
      <c r="T276" s="213"/>
      <c r="U276" s="214"/>
      <c r="AT276" s="215" t="s">
        <v>162</v>
      </c>
      <c r="AU276" s="215" t="s">
        <v>87</v>
      </c>
      <c r="AV276" s="13" t="s">
        <v>87</v>
      </c>
      <c r="AW276" s="13" t="s">
        <v>34</v>
      </c>
      <c r="AX276" s="13" t="s">
        <v>85</v>
      </c>
      <c r="AY276" s="215" t="s">
        <v>152</v>
      </c>
    </row>
    <row r="277" spans="1:65" s="2" customFormat="1" ht="24.15" customHeight="1">
      <c r="A277" s="33"/>
      <c r="B277" s="34"/>
      <c r="C277" s="186" t="s">
        <v>426</v>
      </c>
      <c r="D277" s="186" t="s">
        <v>154</v>
      </c>
      <c r="E277" s="187" t="s">
        <v>427</v>
      </c>
      <c r="F277" s="188" t="s">
        <v>428</v>
      </c>
      <c r="G277" s="189" t="s">
        <v>341</v>
      </c>
      <c r="H277" s="190">
        <v>3</v>
      </c>
      <c r="I277" s="191"/>
      <c r="J277" s="192">
        <f>ROUND(I277*H277,2)</f>
        <v>0</v>
      </c>
      <c r="K277" s="193"/>
      <c r="L277" s="38"/>
      <c r="M277" s="194" t="s">
        <v>1</v>
      </c>
      <c r="N277" s="195" t="s">
        <v>43</v>
      </c>
      <c r="O277" s="70"/>
      <c r="P277" s="196">
        <f>O277*H277</f>
        <v>0</v>
      </c>
      <c r="Q277" s="196">
        <v>0.22525999999999999</v>
      </c>
      <c r="R277" s="196">
        <f>Q277*H277</f>
        <v>0.67577999999999994</v>
      </c>
      <c r="S277" s="196">
        <v>0</v>
      </c>
      <c r="T277" s="196">
        <f>S277*H277</f>
        <v>0</v>
      </c>
      <c r="U277" s="197" t="s">
        <v>1</v>
      </c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8" t="s">
        <v>158</v>
      </c>
      <c r="AT277" s="198" t="s">
        <v>154</v>
      </c>
      <c r="AU277" s="198" t="s">
        <v>87</v>
      </c>
      <c r="AY277" s="16" t="s">
        <v>152</v>
      </c>
      <c r="BE277" s="199">
        <f>IF(N277="základní",J277,0)</f>
        <v>0</v>
      </c>
      <c r="BF277" s="199">
        <f>IF(N277="snížená",J277,0)</f>
        <v>0</v>
      </c>
      <c r="BG277" s="199">
        <f>IF(N277="zákl. přenesená",J277,0)</f>
        <v>0</v>
      </c>
      <c r="BH277" s="199">
        <f>IF(N277="sníž. přenesená",J277,0)</f>
        <v>0</v>
      </c>
      <c r="BI277" s="199">
        <f>IF(N277="nulová",J277,0)</f>
        <v>0</v>
      </c>
      <c r="BJ277" s="16" t="s">
        <v>85</v>
      </c>
      <c r="BK277" s="199">
        <f>ROUND(I277*H277,2)</f>
        <v>0</v>
      </c>
      <c r="BL277" s="16" t="s">
        <v>158</v>
      </c>
      <c r="BM277" s="198" t="s">
        <v>429</v>
      </c>
    </row>
    <row r="278" spans="1:65" s="2" customFormat="1" ht="28.8">
      <c r="A278" s="33"/>
      <c r="B278" s="34"/>
      <c r="C278" s="35"/>
      <c r="D278" s="200" t="s">
        <v>160</v>
      </c>
      <c r="E278" s="35"/>
      <c r="F278" s="201" t="s">
        <v>430</v>
      </c>
      <c r="G278" s="35"/>
      <c r="H278" s="35"/>
      <c r="I278" s="202"/>
      <c r="J278" s="35"/>
      <c r="K278" s="35"/>
      <c r="L278" s="38"/>
      <c r="M278" s="203"/>
      <c r="N278" s="204"/>
      <c r="O278" s="70"/>
      <c r="P278" s="70"/>
      <c r="Q278" s="70"/>
      <c r="R278" s="70"/>
      <c r="S278" s="70"/>
      <c r="T278" s="70"/>
      <c r="U278" s="71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160</v>
      </c>
      <c r="AU278" s="16" t="s">
        <v>87</v>
      </c>
    </row>
    <row r="279" spans="1:65" s="13" customFormat="1" ht="10.199999999999999">
      <c r="B279" s="205"/>
      <c r="C279" s="206"/>
      <c r="D279" s="200" t="s">
        <v>162</v>
      </c>
      <c r="E279" s="207" t="s">
        <v>1</v>
      </c>
      <c r="F279" s="208" t="s">
        <v>169</v>
      </c>
      <c r="G279" s="206"/>
      <c r="H279" s="209">
        <v>3</v>
      </c>
      <c r="I279" s="210"/>
      <c r="J279" s="206"/>
      <c r="K279" s="206"/>
      <c r="L279" s="211"/>
      <c r="M279" s="212"/>
      <c r="N279" s="213"/>
      <c r="O279" s="213"/>
      <c r="P279" s="213"/>
      <c r="Q279" s="213"/>
      <c r="R279" s="213"/>
      <c r="S279" s="213"/>
      <c r="T279" s="213"/>
      <c r="U279" s="214"/>
      <c r="AT279" s="215" t="s">
        <v>162</v>
      </c>
      <c r="AU279" s="215" t="s">
        <v>87</v>
      </c>
      <c r="AV279" s="13" t="s">
        <v>87</v>
      </c>
      <c r="AW279" s="13" t="s">
        <v>34</v>
      </c>
      <c r="AX279" s="13" t="s">
        <v>85</v>
      </c>
      <c r="AY279" s="215" t="s">
        <v>152</v>
      </c>
    </row>
    <row r="280" spans="1:65" s="12" customFormat="1" ht="22.8" customHeight="1">
      <c r="B280" s="170"/>
      <c r="C280" s="171"/>
      <c r="D280" s="172" t="s">
        <v>77</v>
      </c>
      <c r="E280" s="184" t="s">
        <v>180</v>
      </c>
      <c r="F280" s="184" t="s">
        <v>431</v>
      </c>
      <c r="G280" s="171"/>
      <c r="H280" s="171"/>
      <c r="I280" s="174"/>
      <c r="J280" s="185">
        <f>BK280</f>
        <v>0</v>
      </c>
      <c r="K280" s="171"/>
      <c r="L280" s="176"/>
      <c r="M280" s="177"/>
      <c r="N280" s="178"/>
      <c r="O280" s="178"/>
      <c r="P280" s="179">
        <f>SUM(P281:P295)</f>
        <v>0</v>
      </c>
      <c r="Q280" s="178"/>
      <c r="R280" s="179">
        <f>SUM(R281:R295)</f>
        <v>0.38874399999999998</v>
      </c>
      <c r="S280" s="178"/>
      <c r="T280" s="179">
        <f>SUM(T281:T295)</f>
        <v>0</v>
      </c>
      <c r="U280" s="180"/>
      <c r="AR280" s="181" t="s">
        <v>85</v>
      </c>
      <c r="AT280" s="182" t="s">
        <v>77</v>
      </c>
      <c r="AU280" s="182" t="s">
        <v>85</v>
      </c>
      <c r="AY280" s="181" t="s">
        <v>152</v>
      </c>
      <c r="BK280" s="183">
        <f>SUM(BK281:BK295)</f>
        <v>0</v>
      </c>
    </row>
    <row r="281" spans="1:65" s="2" customFormat="1" ht="24.15" customHeight="1">
      <c r="A281" s="33"/>
      <c r="B281" s="34"/>
      <c r="C281" s="186" t="s">
        <v>432</v>
      </c>
      <c r="D281" s="186" t="s">
        <v>154</v>
      </c>
      <c r="E281" s="187" t="s">
        <v>433</v>
      </c>
      <c r="F281" s="188" t="s">
        <v>434</v>
      </c>
      <c r="G281" s="189" t="s">
        <v>157</v>
      </c>
      <c r="H281" s="190">
        <v>14.6</v>
      </c>
      <c r="I281" s="191"/>
      <c r="J281" s="192">
        <f>ROUND(I281*H281,2)</f>
        <v>0</v>
      </c>
      <c r="K281" s="193"/>
      <c r="L281" s="38"/>
      <c r="M281" s="194" t="s">
        <v>1</v>
      </c>
      <c r="N281" s="195" t="s">
        <v>43</v>
      </c>
      <c r="O281" s="70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6">
        <f>S281*H281</f>
        <v>0</v>
      </c>
      <c r="U281" s="197" t="s">
        <v>1</v>
      </c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98" t="s">
        <v>158</v>
      </c>
      <c r="AT281" s="198" t="s">
        <v>154</v>
      </c>
      <c r="AU281" s="198" t="s">
        <v>87</v>
      </c>
      <c r="AY281" s="16" t="s">
        <v>152</v>
      </c>
      <c r="BE281" s="199">
        <f>IF(N281="základní",J281,0)</f>
        <v>0</v>
      </c>
      <c r="BF281" s="199">
        <f>IF(N281="snížená",J281,0)</f>
        <v>0</v>
      </c>
      <c r="BG281" s="199">
        <f>IF(N281="zákl. přenesená",J281,0)</f>
        <v>0</v>
      </c>
      <c r="BH281" s="199">
        <f>IF(N281="sníž. přenesená",J281,0)</f>
        <v>0</v>
      </c>
      <c r="BI281" s="199">
        <f>IF(N281="nulová",J281,0)</f>
        <v>0</v>
      </c>
      <c r="BJ281" s="16" t="s">
        <v>85</v>
      </c>
      <c r="BK281" s="199">
        <f>ROUND(I281*H281,2)</f>
        <v>0</v>
      </c>
      <c r="BL281" s="16" t="s">
        <v>158</v>
      </c>
      <c r="BM281" s="198" t="s">
        <v>435</v>
      </c>
    </row>
    <row r="282" spans="1:65" s="2" customFormat="1" ht="19.2">
      <c r="A282" s="33"/>
      <c r="B282" s="34"/>
      <c r="C282" s="35"/>
      <c r="D282" s="200" t="s">
        <v>160</v>
      </c>
      <c r="E282" s="35"/>
      <c r="F282" s="201" t="s">
        <v>436</v>
      </c>
      <c r="G282" s="35"/>
      <c r="H282" s="35"/>
      <c r="I282" s="202"/>
      <c r="J282" s="35"/>
      <c r="K282" s="35"/>
      <c r="L282" s="38"/>
      <c r="M282" s="203"/>
      <c r="N282" s="204"/>
      <c r="O282" s="70"/>
      <c r="P282" s="70"/>
      <c r="Q282" s="70"/>
      <c r="R282" s="70"/>
      <c r="S282" s="70"/>
      <c r="T282" s="70"/>
      <c r="U282" s="71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160</v>
      </c>
      <c r="AU282" s="16" t="s">
        <v>87</v>
      </c>
    </row>
    <row r="283" spans="1:65" s="13" customFormat="1" ht="10.199999999999999">
      <c r="B283" s="205"/>
      <c r="C283" s="206"/>
      <c r="D283" s="200" t="s">
        <v>162</v>
      </c>
      <c r="E283" s="207" t="s">
        <v>1</v>
      </c>
      <c r="F283" s="208" t="s">
        <v>174</v>
      </c>
      <c r="G283" s="206"/>
      <c r="H283" s="209">
        <v>14.6</v>
      </c>
      <c r="I283" s="210"/>
      <c r="J283" s="206"/>
      <c r="K283" s="206"/>
      <c r="L283" s="211"/>
      <c r="M283" s="212"/>
      <c r="N283" s="213"/>
      <c r="O283" s="213"/>
      <c r="P283" s="213"/>
      <c r="Q283" s="213"/>
      <c r="R283" s="213"/>
      <c r="S283" s="213"/>
      <c r="T283" s="213"/>
      <c r="U283" s="214"/>
      <c r="AT283" s="215" t="s">
        <v>162</v>
      </c>
      <c r="AU283" s="215" t="s">
        <v>87</v>
      </c>
      <c r="AV283" s="13" t="s">
        <v>87</v>
      </c>
      <c r="AW283" s="13" t="s">
        <v>34</v>
      </c>
      <c r="AX283" s="13" t="s">
        <v>85</v>
      </c>
      <c r="AY283" s="215" t="s">
        <v>152</v>
      </c>
    </row>
    <row r="284" spans="1:65" s="2" customFormat="1" ht="37.799999999999997" customHeight="1">
      <c r="A284" s="33"/>
      <c r="B284" s="34"/>
      <c r="C284" s="186" t="s">
        <v>437</v>
      </c>
      <c r="D284" s="186" t="s">
        <v>154</v>
      </c>
      <c r="E284" s="187" t="s">
        <v>438</v>
      </c>
      <c r="F284" s="188" t="s">
        <v>439</v>
      </c>
      <c r="G284" s="189" t="s">
        <v>157</v>
      </c>
      <c r="H284" s="190">
        <v>19.04</v>
      </c>
      <c r="I284" s="191"/>
      <c r="J284" s="192">
        <f>ROUND(I284*H284,2)</f>
        <v>0</v>
      </c>
      <c r="K284" s="193"/>
      <c r="L284" s="38"/>
      <c r="M284" s="194" t="s">
        <v>1</v>
      </c>
      <c r="N284" s="195" t="s">
        <v>43</v>
      </c>
      <c r="O284" s="70"/>
      <c r="P284" s="196">
        <f>O284*H284</f>
        <v>0</v>
      </c>
      <c r="Q284" s="196">
        <v>0</v>
      </c>
      <c r="R284" s="196">
        <f>Q284*H284</f>
        <v>0</v>
      </c>
      <c r="S284" s="196">
        <v>0</v>
      </c>
      <c r="T284" s="196">
        <f>S284*H284</f>
        <v>0</v>
      </c>
      <c r="U284" s="197" t="s">
        <v>1</v>
      </c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8" t="s">
        <v>158</v>
      </c>
      <c r="AT284" s="198" t="s">
        <v>154</v>
      </c>
      <c r="AU284" s="198" t="s">
        <v>87</v>
      </c>
      <c r="AY284" s="16" t="s">
        <v>152</v>
      </c>
      <c r="BE284" s="199">
        <f>IF(N284="základní",J284,0)</f>
        <v>0</v>
      </c>
      <c r="BF284" s="199">
        <f>IF(N284="snížená",J284,0)</f>
        <v>0</v>
      </c>
      <c r="BG284" s="199">
        <f>IF(N284="zákl. přenesená",J284,0)</f>
        <v>0</v>
      </c>
      <c r="BH284" s="199">
        <f>IF(N284="sníž. přenesená",J284,0)</f>
        <v>0</v>
      </c>
      <c r="BI284" s="199">
        <f>IF(N284="nulová",J284,0)</f>
        <v>0</v>
      </c>
      <c r="BJ284" s="16" t="s">
        <v>85</v>
      </c>
      <c r="BK284" s="199">
        <f>ROUND(I284*H284,2)</f>
        <v>0</v>
      </c>
      <c r="BL284" s="16" t="s">
        <v>158</v>
      </c>
      <c r="BM284" s="198" t="s">
        <v>440</v>
      </c>
    </row>
    <row r="285" spans="1:65" s="2" customFormat="1" ht="28.8">
      <c r="A285" s="33"/>
      <c r="B285" s="34"/>
      <c r="C285" s="35"/>
      <c r="D285" s="200" t="s">
        <v>160</v>
      </c>
      <c r="E285" s="35"/>
      <c r="F285" s="201" t="s">
        <v>441</v>
      </c>
      <c r="G285" s="35"/>
      <c r="H285" s="35"/>
      <c r="I285" s="202"/>
      <c r="J285" s="35"/>
      <c r="K285" s="35"/>
      <c r="L285" s="38"/>
      <c r="M285" s="203"/>
      <c r="N285" s="204"/>
      <c r="O285" s="70"/>
      <c r="P285" s="70"/>
      <c r="Q285" s="70"/>
      <c r="R285" s="70"/>
      <c r="S285" s="70"/>
      <c r="T285" s="70"/>
      <c r="U285" s="71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160</v>
      </c>
      <c r="AU285" s="16" t="s">
        <v>87</v>
      </c>
    </row>
    <row r="286" spans="1:65" s="13" customFormat="1" ht="10.199999999999999">
      <c r="B286" s="205"/>
      <c r="C286" s="206"/>
      <c r="D286" s="200" t="s">
        <v>162</v>
      </c>
      <c r="E286" s="207" t="s">
        <v>1</v>
      </c>
      <c r="F286" s="208" t="s">
        <v>179</v>
      </c>
      <c r="G286" s="206"/>
      <c r="H286" s="209">
        <v>19.04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3"/>
      <c r="U286" s="214"/>
      <c r="AT286" s="215" t="s">
        <v>162</v>
      </c>
      <c r="AU286" s="215" t="s">
        <v>87</v>
      </c>
      <c r="AV286" s="13" t="s">
        <v>87</v>
      </c>
      <c r="AW286" s="13" t="s">
        <v>34</v>
      </c>
      <c r="AX286" s="13" t="s">
        <v>85</v>
      </c>
      <c r="AY286" s="215" t="s">
        <v>152</v>
      </c>
    </row>
    <row r="287" spans="1:65" s="2" customFormat="1" ht="33" customHeight="1">
      <c r="A287" s="33"/>
      <c r="B287" s="34"/>
      <c r="C287" s="186" t="s">
        <v>442</v>
      </c>
      <c r="D287" s="186" t="s">
        <v>154</v>
      </c>
      <c r="E287" s="187" t="s">
        <v>443</v>
      </c>
      <c r="F287" s="188" t="s">
        <v>444</v>
      </c>
      <c r="G287" s="189" t="s">
        <v>157</v>
      </c>
      <c r="H287" s="190">
        <v>19.04</v>
      </c>
      <c r="I287" s="191"/>
      <c r="J287" s="192">
        <f>ROUND(I287*H287,2)</f>
        <v>0</v>
      </c>
      <c r="K287" s="193"/>
      <c r="L287" s="38"/>
      <c r="M287" s="194" t="s">
        <v>1</v>
      </c>
      <c r="N287" s="195" t="s">
        <v>43</v>
      </c>
      <c r="O287" s="70"/>
      <c r="P287" s="196">
        <f>O287*H287</f>
        <v>0</v>
      </c>
      <c r="Q287" s="196">
        <v>0</v>
      </c>
      <c r="R287" s="196">
        <f>Q287*H287</f>
        <v>0</v>
      </c>
      <c r="S287" s="196">
        <v>0</v>
      </c>
      <c r="T287" s="196">
        <f>S287*H287</f>
        <v>0</v>
      </c>
      <c r="U287" s="197" t="s">
        <v>1</v>
      </c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8" t="s">
        <v>158</v>
      </c>
      <c r="AT287" s="198" t="s">
        <v>154</v>
      </c>
      <c r="AU287" s="198" t="s">
        <v>87</v>
      </c>
      <c r="AY287" s="16" t="s">
        <v>152</v>
      </c>
      <c r="BE287" s="199">
        <f>IF(N287="základní",J287,0)</f>
        <v>0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6" t="s">
        <v>85</v>
      </c>
      <c r="BK287" s="199">
        <f>ROUND(I287*H287,2)</f>
        <v>0</v>
      </c>
      <c r="BL287" s="16" t="s">
        <v>158</v>
      </c>
      <c r="BM287" s="198" t="s">
        <v>445</v>
      </c>
    </row>
    <row r="288" spans="1:65" s="2" customFormat="1" ht="28.8">
      <c r="A288" s="33"/>
      <c r="B288" s="34"/>
      <c r="C288" s="35"/>
      <c r="D288" s="200" t="s">
        <v>160</v>
      </c>
      <c r="E288" s="35"/>
      <c r="F288" s="201" t="s">
        <v>446</v>
      </c>
      <c r="G288" s="35"/>
      <c r="H288" s="35"/>
      <c r="I288" s="202"/>
      <c r="J288" s="35"/>
      <c r="K288" s="35"/>
      <c r="L288" s="38"/>
      <c r="M288" s="203"/>
      <c r="N288" s="204"/>
      <c r="O288" s="70"/>
      <c r="P288" s="70"/>
      <c r="Q288" s="70"/>
      <c r="R288" s="70"/>
      <c r="S288" s="70"/>
      <c r="T288" s="70"/>
      <c r="U288" s="71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160</v>
      </c>
      <c r="AU288" s="16" t="s">
        <v>87</v>
      </c>
    </row>
    <row r="289" spans="1:65" s="13" customFormat="1" ht="10.199999999999999">
      <c r="B289" s="205"/>
      <c r="C289" s="206"/>
      <c r="D289" s="200" t="s">
        <v>162</v>
      </c>
      <c r="E289" s="207" t="s">
        <v>1</v>
      </c>
      <c r="F289" s="208" t="s">
        <v>179</v>
      </c>
      <c r="G289" s="206"/>
      <c r="H289" s="209">
        <v>19.04</v>
      </c>
      <c r="I289" s="210"/>
      <c r="J289" s="206"/>
      <c r="K289" s="206"/>
      <c r="L289" s="211"/>
      <c r="M289" s="212"/>
      <c r="N289" s="213"/>
      <c r="O289" s="213"/>
      <c r="P289" s="213"/>
      <c r="Q289" s="213"/>
      <c r="R289" s="213"/>
      <c r="S289" s="213"/>
      <c r="T289" s="213"/>
      <c r="U289" s="214"/>
      <c r="AT289" s="215" t="s">
        <v>162</v>
      </c>
      <c r="AU289" s="215" t="s">
        <v>87</v>
      </c>
      <c r="AV289" s="13" t="s">
        <v>87</v>
      </c>
      <c r="AW289" s="13" t="s">
        <v>34</v>
      </c>
      <c r="AX289" s="13" t="s">
        <v>85</v>
      </c>
      <c r="AY289" s="215" t="s">
        <v>152</v>
      </c>
    </row>
    <row r="290" spans="1:65" s="2" customFormat="1" ht="24.15" customHeight="1">
      <c r="A290" s="33"/>
      <c r="B290" s="34"/>
      <c r="C290" s="186" t="s">
        <v>447</v>
      </c>
      <c r="D290" s="186" t="s">
        <v>154</v>
      </c>
      <c r="E290" s="187" t="s">
        <v>448</v>
      </c>
      <c r="F290" s="188" t="s">
        <v>449</v>
      </c>
      <c r="G290" s="189" t="s">
        <v>157</v>
      </c>
      <c r="H290" s="190">
        <v>1.2</v>
      </c>
      <c r="I290" s="191"/>
      <c r="J290" s="192">
        <f>ROUND(I290*H290,2)</f>
        <v>0</v>
      </c>
      <c r="K290" s="193"/>
      <c r="L290" s="38"/>
      <c r="M290" s="194" t="s">
        <v>1</v>
      </c>
      <c r="N290" s="195" t="s">
        <v>43</v>
      </c>
      <c r="O290" s="70"/>
      <c r="P290" s="196">
        <f>O290*H290</f>
        <v>0</v>
      </c>
      <c r="Q290" s="196">
        <v>0.11162</v>
      </c>
      <c r="R290" s="196">
        <f>Q290*H290</f>
        <v>0.13394399999999998</v>
      </c>
      <c r="S290" s="196">
        <v>0</v>
      </c>
      <c r="T290" s="196">
        <f>S290*H290</f>
        <v>0</v>
      </c>
      <c r="U290" s="197" t="s">
        <v>1</v>
      </c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8" t="s">
        <v>158</v>
      </c>
      <c r="AT290" s="198" t="s">
        <v>154</v>
      </c>
      <c r="AU290" s="198" t="s">
        <v>87</v>
      </c>
      <c r="AY290" s="16" t="s">
        <v>152</v>
      </c>
      <c r="BE290" s="199">
        <f>IF(N290="základní",J290,0)</f>
        <v>0</v>
      </c>
      <c r="BF290" s="199">
        <f>IF(N290="snížená",J290,0)</f>
        <v>0</v>
      </c>
      <c r="BG290" s="199">
        <f>IF(N290="zákl. přenesená",J290,0)</f>
        <v>0</v>
      </c>
      <c r="BH290" s="199">
        <f>IF(N290="sníž. přenesená",J290,0)</f>
        <v>0</v>
      </c>
      <c r="BI290" s="199">
        <f>IF(N290="nulová",J290,0)</f>
        <v>0</v>
      </c>
      <c r="BJ290" s="16" t="s">
        <v>85</v>
      </c>
      <c r="BK290" s="199">
        <f>ROUND(I290*H290,2)</f>
        <v>0</v>
      </c>
      <c r="BL290" s="16" t="s">
        <v>158</v>
      </c>
      <c r="BM290" s="198" t="s">
        <v>450</v>
      </c>
    </row>
    <row r="291" spans="1:65" s="2" customFormat="1" ht="48">
      <c r="A291" s="33"/>
      <c r="B291" s="34"/>
      <c r="C291" s="35"/>
      <c r="D291" s="200" t="s">
        <v>160</v>
      </c>
      <c r="E291" s="35"/>
      <c r="F291" s="201" t="s">
        <v>451</v>
      </c>
      <c r="G291" s="35"/>
      <c r="H291" s="35"/>
      <c r="I291" s="202"/>
      <c r="J291" s="35"/>
      <c r="K291" s="35"/>
      <c r="L291" s="38"/>
      <c r="M291" s="203"/>
      <c r="N291" s="204"/>
      <c r="O291" s="70"/>
      <c r="P291" s="70"/>
      <c r="Q291" s="70"/>
      <c r="R291" s="70"/>
      <c r="S291" s="70"/>
      <c r="T291" s="70"/>
      <c r="U291" s="71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160</v>
      </c>
      <c r="AU291" s="16" t="s">
        <v>87</v>
      </c>
    </row>
    <row r="292" spans="1:65" s="13" customFormat="1" ht="10.199999999999999">
      <c r="B292" s="205"/>
      <c r="C292" s="206"/>
      <c r="D292" s="200" t="s">
        <v>162</v>
      </c>
      <c r="E292" s="207" t="s">
        <v>1</v>
      </c>
      <c r="F292" s="208" t="s">
        <v>452</v>
      </c>
      <c r="G292" s="206"/>
      <c r="H292" s="209">
        <v>1.2</v>
      </c>
      <c r="I292" s="210"/>
      <c r="J292" s="206"/>
      <c r="K292" s="206"/>
      <c r="L292" s="211"/>
      <c r="M292" s="212"/>
      <c r="N292" s="213"/>
      <c r="O292" s="213"/>
      <c r="P292" s="213"/>
      <c r="Q292" s="213"/>
      <c r="R292" s="213"/>
      <c r="S292" s="213"/>
      <c r="T292" s="213"/>
      <c r="U292" s="214"/>
      <c r="AT292" s="215" t="s">
        <v>162</v>
      </c>
      <c r="AU292" s="215" t="s">
        <v>87</v>
      </c>
      <c r="AV292" s="13" t="s">
        <v>87</v>
      </c>
      <c r="AW292" s="13" t="s">
        <v>34</v>
      </c>
      <c r="AX292" s="13" t="s">
        <v>85</v>
      </c>
      <c r="AY292" s="215" t="s">
        <v>152</v>
      </c>
    </row>
    <row r="293" spans="1:65" s="2" customFormat="1" ht="24.15" customHeight="1">
      <c r="A293" s="33"/>
      <c r="B293" s="34"/>
      <c r="C293" s="186" t="s">
        <v>453</v>
      </c>
      <c r="D293" s="186" t="s">
        <v>154</v>
      </c>
      <c r="E293" s="187" t="s">
        <v>454</v>
      </c>
      <c r="F293" s="188" t="s">
        <v>455</v>
      </c>
      <c r="G293" s="189" t="s">
        <v>157</v>
      </c>
      <c r="H293" s="190">
        <v>2.6</v>
      </c>
      <c r="I293" s="191"/>
      <c r="J293" s="192">
        <f>ROUND(I293*H293,2)</f>
        <v>0</v>
      </c>
      <c r="K293" s="193"/>
      <c r="L293" s="38"/>
      <c r="M293" s="194" t="s">
        <v>1</v>
      </c>
      <c r="N293" s="195" t="s">
        <v>43</v>
      </c>
      <c r="O293" s="70"/>
      <c r="P293" s="196">
        <f>O293*H293</f>
        <v>0</v>
      </c>
      <c r="Q293" s="196">
        <v>9.8000000000000004E-2</v>
      </c>
      <c r="R293" s="196">
        <f>Q293*H293</f>
        <v>0.25480000000000003</v>
      </c>
      <c r="S293" s="196">
        <v>0</v>
      </c>
      <c r="T293" s="196">
        <f>S293*H293</f>
        <v>0</v>
      </c>
      <c r="U293" s="197" t="s">
        <v>1</v>
      </c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98" t="s">
        <v>158</v>
      </c>
      <c r="AT293" s="198" t="s">
        <v>154</v>
      </c>
      <c r="AU293" s="198" t="s">
        <v>87</v>
      </c>
      <c r="AY293" s="16" t="s">
        <v>152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6" t="s">
        <v>85</v>
      </c>
      <c r="BK293" s="199">
        <f>ROUND(I293*H293,2)</f>
        <v>0</v>
      </c>
      <c r="BL293" s="16" t="s">
        <v>158</v>
      </c>
      <c r="BM293" s="198" t="s">
        <v>456</v>
      </c>
    </row>
    <row r="294" spans="1:65" s="2" customFormat="1" ht="38.4">
      <c r="A294" s="33"/>
      <c r="B294" s="34"/>
      <c r="C294" s="35"/>
      <c r="D294" s="200" t="s">
        <v>160</v>
      </c>
      <c r="E294" s="35"/>
      <c r="F294" s="201" t="s">
        <v>457</v>
      </c>
      <c r="G294" s="35"/>
      <c r="H294" s="35"/>
      <c r="I294" s="202"/>
      <c r="J294" s="35"/>
      <c r="K294" s="35"/>
      <c r="L294" s="38"/>
      <c r="M294" s="203"/>
      <c r="N294" s="204"/>
      <c r="O294" s="70"/>
      <c r="P294" s="70"/>
      <c r="Q294" s="70"/>
      <c r="R294" s="70"/>
      <c r="S294" s="70"/>
      <c r="T294" s="70"/>
      <c r="U294" s="71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160</v>
      </c>
      <c r="AU294" s="16" t="s">
        <v>87</v>
      </c>
    </row>
    <row r="295" spans="1:65" s="13" customFormat="1" ht="10.199999999999999">
      <c r="B295" s="205"/>
      <c r="C295" s="206"/>
      <c r="D295" s="200" t="s">
        <v>162</v>
      </c>
      <c r="E295" s="207" t="s">
        <v>1</v>
      </c>
      <c r="F295" s="208" t="s">
        <v>168</v>
      </c>
      <c r="G295" s="206"/>
      <c r="H295" s="209">
        <v>2.6</v>
      </c>
      <c r="I295" s="210"/>
      <c r="J295" s="206"/>
      <c r="K295" s="206"/>
      <c r="L295" s="211"/>
      <c r="M295" s="212"/>
      <c r="N295" s="213"/>
      <c r="O295" s="213"/>
      <c r="P295" s="213"/>
      <c r="Q295" s="213"/>
      <c r="R295" s="213"/>
      <c r="S295" s="213"/>
      <c r="T295" s="213"/>
      <c r="U295" s="214"/>
      <c r="AT295" s="215" t="s">
        <v>162</v>
      </c>
      <c r="AU295" s="215" t="s">
        <v>87</v>
      </c>
      <c r="AV295" s="13" t="s">
        <v>87</v>
      </c>
      <c r="AW295" s="13" t="s">
        <v>34</v>
      </c>
      <c r="AX295" s="13" t="s">
        <v>85</v>
      </c>
      <c r="AY295" s="215" t="s">
        <v>152</v>
      </c>
    </row>
    <row r="296" spans="1:65" s="12" customFormat="1" ht="22.8" customHeight="1">
      <c r="B296" s="170"/>
      <c r="C296" s="171"/>
      <c r="D296" s="172" t="s">
        <v>77</v>
      </c>
      <c r="E296" s="184" t="s">
        <v>197</v>
      </c>
      <c r="F296" s="184" t="s">
        <v>458</v>
      </c>
      <c r="G296" s="171"/>
      <c r="H296" s="171"/>
      <c r="I296" s="174"/>
      <c r="J296" s="185">
        <f>BK296</f>
        <v>0</v>
      </c>
      <c r="K296" s="171"/>
      <c r="L296" s="176"/>
      <c r="M296" s="177"/>
      <c r="N296" s="178"/>
      <c r="O296" s="178"/>
      <c r="P296" s="179">
        <f>SUM(P297:P411)</f>
        <v>0</v>
      </c>
      <c r="Q296" s="178"/>
      <c r="R296" s="179">
        <f>SUM(R297:R411)</f>
        <v>6.58055944</v>
      </c>
      <c r="S296" s="178"/>
      <c r="T296" s="179">
        <f>SUM(T297:T411)</f>
        <v>0</v>
      </c>
      <c r="U296" s="180"/>
      <c r="AR296" s="181" t="s">
        <v>85</v>
      </c>
      <c r="AT296" s="182" t="s">
        <v>77</v>
      </c>
      <c r="AU296" s="182" t="s">
        <v>85</v>
      </c>
      <c r="AY296" s="181" t="s">
        <v>152</v>
      </c>
      <c r="BK296" s="183">
        <f>SUM(BK297:BK411)</f>
        <v>0</v>
      </c>
    </row>
    <row r="297" spans="1:65" s="2" customFormat="1" ht="33" customHeight="1">
      <c r="A297" s="33"/>
      <c r="B297" s="34"/>
      <c r="C297" s="186" t="s">
        <v>459</v>
      </c>
      <c r="D297" s="186" t="s">
        <v>154</v>
      </c>
      <c r="E297" s="187" t="s">
        <v>460</v>
      </c>
      <c r="F297" s="188" t="s">
        <v>461</v>
      </c>
      <c r="G297" s="189" t="s">
        <v>462</v>
      </c>
      <c r="H297" s="190">
        <v>1</v>
      </c>
      <c r="I297" s="191"/>
      <c r="J297" s="192">
        <f>ROUND(I297*H297,2)</f>
        <v>0</v>
      </c>
      <c r="K297" s="193"/>
      <c r="L297" s="38"/>
      <c r="M297" s="194" t="s">
        <v>1</v>
      </c>
      <c r="N297" s="195" t="s">
        <v>43</v>
      </c>
      <c r="O297" s="70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6">
        <f>S297*H297</f>
        <v>0</v>
      </c>
      <c r="U297" s="197" t="s">
        <v>1</v>
      </c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8" t="s">
        <v>158</v>
      </c>
      <c r="AT297" s="198" t="s">
        <v>154</v>
      </c>
      <c r="AU297" s="198" t="s">
        <v>87</v>
      </c>
      <c r="AY297" s="16" t="s">
        <v>152</v>
      </c>
      <c r="BE297" s="199">
        <f>IF(N297="základní",J297,0)</f>
        <v>0</v>
      </c>
      <c r="BF297" s="199">
        <f>IF(N297="snížená",J297,0)</f>
        <v>0</v>
      </c>
      <c r="BG297" s="199">
        <f>IF(N297="zákl. přenesená",J297,0)</f>
        <v>0</v>
      </c>
      <c r="BH297" s="199">
        <f>IF(N297="sníž. přenesená",J297,0)</f>
        <v>0</v>
      </c>
      <c r="BI297" s="199">
        <f>IF(N297="nulová",J297,0)</f>
        <v>0</v>
      </c>
      <c r="BJ297" s="16" t="s">
        <v>85</v>
      </c>
      <c r="BK297" s="199">
        <f>ROUND(I297*H297,2)</f>
        <v>0</v>
      </c>
      <c r="BL297" s="16" t="s">
        <v>158</v>
      </c>
      <c r="BM297" s="198" t="s">
        <v>463</v>
      </c>
    </row>
    <row r="298" spans="1:65" s="2" customFormat="1" ht="19.2">
      <c r="A298" s="33"/>
      <c r="B298" s="34"/>
      <c r="C298" s="35"/>
      <c r="D298" s="200" t="s">
        <v>160</v>
      </c>
      <c r="E298" s="35"/>
      <c r="F298" s="201" t="s">
        <v>461</v>
      </c>
      <c r="G298" s="35"/>
      <c r="H298" s="35"/>
      <c r="I298" s="202"/>
      <c r="J298" s="35"/>
      <c r="K298" s="35"/>
      <c r="L298" s="38"/>
      <c r="M298" s="203"/>
      <c r="N298" s="204"/>
      <c r="O298" s="70"/>
      <c r="P298" s="70"/>
      <c r="Q298" s="70"/>
      <c r="R298" s="70"/>
      <c r="S298" s="70"/>
      <c r="T298" s="70"/>
      <c r="U298" s="71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160</v>
      </c>
      <c r="AU298" s="16" t="s">
        <v>87</v>
      </c>
    </row>
    <row r="299" spans="1:65" s="13" customFormat="1" ht="10.199999999999999">
      <c r="B299" s="205"/>
      <c r="C299" s="206"/>
      <c r="D299" s="200" t="s">
        <v>162</v>
      </c>
      <c r="E299" s="207" t="s">
        <v>1</v>
      </c>
      <c r="F299" s="208" t="s">
        <v>85</v>
      </c>
      <c r="G299" s="206"/>
      <c r="H299" s="209">
        <v>1</v>
      </c>
      <c r="I299" s="210"/>
      <c r="J299" s="206"/>
      <c r="K299" s="206"/>
      <c r="L299" s="211"/>
      <c r="M299" s="212"/>
      <c r="N299" s="213"/>
      <c r="O299" s="213"/>
      <c r="P299" s="213"/>
      <c r="Q299" s="213"/>
      <c r="R299" s="213"/>
      <c r="S299" s="213"/>
      <c r="T299" s="213"/>
      <c r="U299" s="214"/>
      <c r="AT299" s="215" t="s">
        <v>162</v>
      </c>
      <c r="AU299" s="215" t="s">
        <v>87</v>
      </c>
      <c r="AV299" s="13" t="s">
        <v>87</v>
      </c>
      <c r="AW299" s="13" t="s">
        <v>34</v>
      </c>
      <c r="AX299" s="13" t="s">
        <v>85</v>
      </c>
      <c r="AY299" s="215" t="s">
        <v>152</v>
      </c>
    </row>
    <row r="300" spans="1:65" s="2" customFormat="1" ht="44.25" customHeight="1">
      <c r="A300" s="33"/>
      <c r="B300" s="34"/>
      <c r="C300" s="186" t="s">
        <v>464</v>
      </c>
      <c r="D300" s="186" t="s">
        <v>154</v>
      </c>
      <c r="E300" s="187" t="s">
        <v>465</v>
      </c>
      <c r="F300" s="188" t="s">
        <v>466</v>
      </c>
      <c r="G300" s="189" t="s">
        <v>341</v>
      </c>
      <c r="H300" s="190">
        <v>1</v>
      </c>
      <c r="I300" s="191"/>
      <c r="J300" s="192">
        <f>ROUND(I300*H300,2)</f>
        <v>0</v>
      </c>
      <c r="K300" s="193"/>
      <c r="L300" s="38"/>
      <c r="M300" s="194" t="s">
        <v>1</v>
      </c>
      <c r="N300" s="195" t="s">
        <v>43</v>
      </c>
      <c r="O300" s="70"/>
      <c r="P300" s="196">
        <f>O300*H300</f>
        <v>0</v>
      </c>
      <c r="Q300" s="196">
        <v>0</v>
      </c>
      <c r="R300" s="196">
        <f>Q300*H300</f>
        <v>0</v>
      </c>
      <c r="S300" s="196">
        <v>0</v>
      </c>
      <c r="T300" s="196">
        <f>S300*H300</f>
        <v>0</v>
      </c>
      <c r="U300" s="197" t="s">
        <v>1</v>
      </c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8" t="s">
        <v>158</v>
      </c>
      <c r="AT300" s="198" t="s">
        <v>154</v>
      </c>
      <c r="AU300" s="198" t="s">
        <v>87</v>
      </c>
      <c r="AY300" s="16" t="s">
        <v>152</v>
      </c>
      <c r="BE300" s="199">
        <f>IF(N300="základní",J300,0)</f>
        <v>0</v>
      </c>
      <c r="BF300" s="199">
        <f>IF(N300="snížená",J300,0)</f>
        <v>0</v>
      </c>
      <c r="BG300" s="199">
        <f>IF(N300="zákl. přenesená",J300,0)</f>
        <v>0</v>
      </c>
      <c r="BH300" s="199">
        <f>IF(N300="sníž. přenesená",J300,0)</f>
        <v>0</v>
      </c>
      <c r="BI300" s="199">
        <f>IF(N300="nulová",J300,0)</f>
        <v>0</v>
      </c>
      <c r="BJ300" s="16" t="s">
        <v>85</v>
      </c>
      <c r="BK300" s="199">
        <f>ROUND(I300*H300,2)</f>
        <v>0</v>
      </c>
      <c r="BL300" s="16" t="s">
        <v>158</v>
      </c>
      <c r="BM300" s="198" t="s">
        <v>467</v>
      </c>
    </row>
    <row r="301" spans="1:65" s="2" customFormat="1" ht="28.8">
      <c r="A301" s="33"/>
      <c r="B301" s="34"/>
      <c r="C301" s="35"/>
      <c r="D301" s="200" t="s">
        <v>160</v>
      </c>
      <c r="E301" s="35"/>
      <c r="F301" s="201" t="s">
        <v>466</v>
      </c>
      <c r="G301" s="35"/>
      <c r="H301" s="35"/>
      <c r="I301" s="202"/>
      <c r="J301" s="35"/>
      <c r="K301" s="35"/>
      <c r="L301" s="38"/>
      <c r="M301" s="203"/>
      <c r="N301" s="204"/>
      <c r="O301" s="70"/>
      <c r="P301" s="70"/>
      <c r="Q301" s="70"/>
      <c r="R301" s="70"/>
      <c r="S301" s="70"/>
      <c r="T301" s="70"/>
      <c r="U301" s="71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160</v>
      </c>
      <c r="AU301" s="16" t="s">
        <v>87</v>
      </c>
    </row>
    <row r="302" spans="1:65" s="2" customFormat="1" ht="33" customHeight="1">
      <c r="A302" s="33"/>
      <c r="B302" s="34"/>
      <c r="C302" s="186" t="s">
        <v>468</v>
      </c>
      <c r="D302" s="186" t="s">
        <v>154</v>
      </c>
      <c r="E302" s="187" t="s">
        <v>469</v>
      </c>
      <c r="F302" s="188" t="s">
        <v>470</v>
      </c>
      <c r="G302" s="189" t="s">
        <v>183</v>
      </c>
      <c r="H302" s="190">
        <v>30.8</v>
      </c>
      <c r="I302" s="191"/>
      <c r="J302" s="192">
        <f>ROUND(I302*H302,2)</f>
        <v>0</v>
      </c>
      <c r="K302" s="193"/>
      <c r="L302" s="38"/>
      <c r="M302" s="194" t="s">
        <v>1</v>
      </c>
      <c r="N302" s="195" t="s">
        <v>43</v>
      </c>
      <c r="O302" s="70"/>
      <c r="P302" s="196">
        <f>O302*H302</f>
        <v>0</v>
      </c>
      <c r="Q302" s="196">
        <v>0</v>
      </c>
      <c r="R302" s="196">
        <f>Q302*H302</f>
        <v>0</v>
      </c>
      <c r="S302" s="196">
        <v>0</v>
      </c>
      <c r="T302" s="196">
        <f>S302*H302</f>
        <v>0</v>
      </c>
      <c r="U302" s="197" t="s">
        <v>1</v>
      </c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98" t="s">
        <v>158</v>
      </c>
      <c r="AT302" s="198" t="s">
        <v>154</v>
      </c>
      <c r="AU302" s="198" t="s">
        <v>87</v>
      </c>
      <c r="AY302" s="16" t="s">
        <v>152</v>
      </c>
      <c r="BE302" s="199">
        <f>IF(N302="základní",J302,0)</f>
        <v>0</v>
      </c>
      <c r="BF302" s="199">
        <f>IF(N302="snížená",J302,0)</f>
        <v>0</v>
      </c>
      <c r="BG302" s="199">
        <f>IF(N302="zákl. přenesená",J302,0)</f>
        <v>0</v>
      </c>
      <c r="BH302" s="199">
        <f>IF(N302="sníž. přenesená",J302,0)</f>
        <v>0</v>
      </c>
      <c r="BI302" s="199">
        <f>IF(N302="nulová",J302,0)</f>
        <v>0</v>
      </c>
      <c r="BJ302" s="16" t="s">
        <v>85</v>
      </c>
      <c r="BK302" s="199">
        <f>ROUND(I302*H302,2)</f>
        <v>0</v>
      </c>
      <c r="BL302" s="16" t="s">
        <v>158</v>
      </c>
      <c r="BM302" s="198" t="s">
        <v>471</v>
      </c>
    </row>
    <row r="303" spans="1:65" s="2" customFormat="1" ht="28.8">
      <c r="A303" s="33"/>
      <c r="B303" s="34"/>
      <c r="C303" s="35"/>
      <c r="D303" s="200" t="s">
        <v>160</v>
      </c>
      <c r="E303" s="35"/>
      <c r="F303" s="201" t="s">
        <v>472</v>
      </c>
      <c r="G303" s="35"/>
      <c r="H303" s="35"/>
      <c r="I303" s="202"/>
      <c r="J303" s="35"/>
      <c r="K303" s="35"/>
      <c r="L303" s="38"/>
      <c r="M303" s="203"/>
      <c r="N303" s="204"/>
      <c r="O303" s="70"/>
      <c r="P303" s="70"/>
      <c r="Q303" s="70"/>
      <c r="R303" s="70"/>
      <c r="S303" s="70"/>
      <c r="T303" s="70"/>
      <c r="U303" s="71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160</v>
      </c>
      <c r="AU303" s="16" t="s">
        <v>87</v>
      </c>
    </row>
    <row r="304" spans="1:65" s="13" customFormat="1" ht="10.199999999999999">
      <c r="B304" s="205"/>
      <c r="C304" s="206"/>
      <c r="D304" s="200" t="s">
        <v>162</v>
      </c>
      <c r="E304" s="207" t="s">
        <v>1</v>
      </c>
      <c r="F304" s="208" t="s">
        <v>473</v>
      </c>
      <c r="G304" s="206"/>
      <c r="H304" s="209">
        <v>30.8</v>
      </c>
      <c r="I304" s="210"/>
      <c r="J304" s="206"/>
      <c r="K304" s="206"/>
      <c r="L304" s="211"/>
      <c r="M304" s="212"/>
      <c r="N304" s="213"/>
      <c r="O304" s="213"/>
      <c r="P304" s="213"/>
      <c r="Q304" s="213"/>
      <c r="R304" s="213"/>
      <c r="S304" s="213"/>
      <c r="T304" s="213"/>
      <c r="U304" s="214"/>
      <c r="AT304" s="215" t="s">
        <v>162</v>
      </c>
      <c r="AU304" s="215" t="s">
        <v>87</v>
      </c>
      <c r="AV304" s="13" t="s">
        <v>87</v>
      </c>
      <c r="AW304" s="13" t="s">
        <v>34</v>
      </c>
      <c r="AX304" s="13" t="s">
        <v>85</v>
      </c>
      <c r="AY304" s="215" t="s">
        <v>152</v>
      </c>
    </row>
    <row r="305" spans="1:65" s="2" customFormat="1" ht="24.15" customHeight="1">
      <c r="A305" s="33"/>
      <c r="B305" s="34"/>
      <c r="C305" s="227" t="s">
        <v>474</v>
      </c>
      <c r="D305" s="227" t="s">
        <v>300</v>
      </c>
      <c r="E305" s="228" t="s">
        <v>475</v>
      </c>
      <c r="F305" s="229" t="s">
        <v>476</v>
      </c>
      <c r="G305" s="230" t="s">
        <v>183</v>
      </c>
      <c r="H305" s="231">
        <v>31.262</v>
      </c>
      <c r="I305" s="232"/>
      <c r="J305" s="233">
        <f>ROUND(I305*H305,2)</f>
        <v>0</v>
      </c>
      <c r="K305" s="234"/>
      <c r="L305" s="235"/>
      <c r="M305" s="236" t="s">
        <v>1</v>
      </c>
      <c r="N305" s="237" t="s">
        <v>43</v>
      </c>
      <c r="O305" s="70"/>
      <c r="P305" s="196">
        <f>O305*H305</f>
        <v>0</v>
      </c>
      <c r="Q305" s="196">
        <v>2.1199999999999999E-3</v>
      </c>
      <c r="R305" s="196">
        <f>Q305*H305</f>
        <v>6.6275440000000005E-2</v>
      </c>
      <c r="S305" s="196">
        <v>0</v>
      </c>
      <c r="T305" s="196">
        <f>S305*H305</f>
        <v>0</v>
      </c>
      <c r="U305" s="197" t="s">
        <v>1</v>
      </c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98" t="s">
        <v>197</v>
      </c>
      <c r="AT305" s="198" t="s">
        <v>300</v>
      </c>
      <c r="AU305" s="198" t="s">
        <v>87</v>
      </c>
      <c r="AY305" s="16" t="s">
        <v>152</v>
      </c>
      <c r="BE305" s="199">
        <f>IF(N305="základní",J305,0)</f>
        <v>0</v>
      </c>
      <c r="BF305" s="199">
        <f>IF(N305="snížená",J305,0)</f>
        <v>0</v>
      </c>
      <c r="BG305" s="199">
        <f>IF(N305="zákl. přenesená",J305,0)</f>
        <v>0</v>
      </c>
      <c r="BH305" s="199">
        <f>IF(N305="sníž. přenesená",J305,0)</f>
        <v>0</v>
      </c>
      <c r="BI305" s="199">
        <f>IF(N305="nulová",J305,0)</f>
        <v>0</v>
      </c>
      <c r="BJ305" s="16" t="s">
        <v>85</v>
      </c>
      <c r="BK305" s="199">
        <f>ROUND(I305*H305,2)</f>
        <v>0</v>
      </c>
      <c r="BL305" s="16" t="s">
        <v>158</v>
      </c>
      <c r="BM305" s="198" t="s">
        <v>477</v>
      </c>
    </row>
    <row r="306" spans="1:65" s="2" customFormat="1" ht="19.2">
      <c r="A306" s="33"/>
      <c r="B306" s="34"/>
      <c r="C306" s="35"/>
      <c r="D306" s="200" t="s">
        <v>160</v>
      </c>
      <c r="E306" s="35"/>
      <c r="F306" s="201" t="s">
        <v>476</v>
      </c>
      <c r="G306" s="35"/>
      <c r="H306" s="35"/>
      <c r="I306" s="202"/>
      <c r="J306" s="35"/>
      <c r="K306" s="35"/>
      <c r="L306" s="38"/>
      <c r="M306" s="203"/>
      <c r="N306" s="204"/>
      <c r="O306" s="70"/>
      <c r="P306" s="70"/>
      <c r="Q306" s="70"/>
      <c r="R306" s="70"/>
      <c r="S306" s="70"/>
      <c r="T306" s="70"/>
      <c r="U306" s="71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6" t="s">
        <v>160</v>
      </c>
      <c r="AU306" s="16" t="s">
        <v>87</v>
      </c>
    </row>
    <row r="307" spans="1:65" s="13" customFormat="1" ht="10.199999999999999">
      <c r="B307" s="205"/>
      <c r="C307" s="206"/>
      <c r="D307" s="200" t="s">
        <v>162</v>
      </c>
      <c r="E307" s="206"/>
      <c r="F307" s="208" t="s">
        <v>478</v>
      </c>
      <c r="G307" s="206"/>
      <c r="H307" s="209">
        <v>31.262</v>
      </c>
      <c r="I307" s="210"/>
      <c r="J307" s="206"/>
      <c r="K307" s="206"/>
      <c r="L307" s="211"/>
      <c r="M307" s="212"/>
      <c r="N307" s="213"/>
      <c r="O307" s="213"/>
      <c r="P307" s="213"/>
      <c r="Q307" s="213"/>
      <c r="R307" s="213"/>
      <c r="S307" s="213"/>
      <c r="T307" s="213"/>
      <c r="U307" s="214"/>
      <c r="AT307" s="215" t="s">
        <v>162</v>
      </c>
      <c r="AU307" s="215" t="s">
        <v>87</v>
      </c>
      <c r="AV307" s="13" t="s">
        <v>87</v>
      </c>
      <c r="AW307" s="13" t="s">
        <v>4</v>
      </c>
      <c r="AX307" s="13" t="s">
        <v>85</v>
      </c>
      <c r="AY307" s="215" t="s">
        <v>152</v>
      </c>
    </row>
    <row r="308" spans="1:65" s="2" customFormat="1" ht="24.15" customHeight="1">
      <c r="A308" s="33"/>
      <c r="B308" s="34"/>
      <c r="C308" s="186" t="s">
        <v>479</v>
      </c>
      <c r="D308" s="186" t="s">
        <v>154</v>
      </c>
      <c r="E308" s="187" t="s">
        <v>480</v>
      </c>
      <c r="F308" s="188" t="s">
        <v>481</v>
      </c>
      <c r="G308" s="189" t="s">
        <v>183</v>
      </c>
      <c r="H308" s="190">
        <v>17.3</v>
      </c>
      <c r="I308" s="191"/>
      <c r="J308" s="192">
        <f>ROUND(I308*H308,2)</f>
        <v>0</v>
      </c>
      <c r="K308" s="193"/>
      <c r="L308" s="38"/>
      <c r="M308" s="194" t="s">
        <v>1</v>
      </c>
      <c r="N308" s="195" t="s">
        <v>43</v>
      </c>
      <c r="O308" s="70"/>
      <c r="P308" s="196">
        <f>O308*H308</f>
        <v>0</v>
      </c>
      <c r="Q308" s="196">
        <v>6.5599999999999999E-3</v>
      </c>
      <c r="R308" s="196">
        <f>Q308*H308</f>
        <v>0.11348800000000001</v>
      </c>
      <c r="S308" s="196">
        <v>0</v>
      </c>
      <c r="T308" s="196">
        <f>S308*H308</f>
        <v>0</v>
      </c>
      <c r="U308" s="197" t="s">
        <v>1</v>
      </c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8" t="s">
        <v>158</v>
      </c>
      <c r="AT308" s="198" t="s">
        <v>154</v>
      </c>
      <c r="AU308" s="198" t="s">
        <v>87</v>
      </c>
      <c r="AY308" s="16" t="s">
        <v>152</v>
      </c>
      <c r="BE308" s="199">
        <f>IF(N308="základní",J308,0)</f>
        <v>0</v>
      </c>
      <c r="BF308" s="199">
        <f>IF(N308="snížená",J308,0)</f>
        <v>0</v>
      </c>
      <c r="BG308" s="199">
        <f>IF(N308="zákl. přenesená",J308,0)</f>
        <v>0</v>
      </c>
      <c r="BH308" s="199">
        <f>IF(N308="sníž. přenesená",J308,0)</f>
        <v>0</v>
      </c>
      <c r="BI308" s="199">
        <f>IF(N308="nulová",J308,0)</f>
        <v>0</v>
      </c>
      <c r="BJ308" s="16" t="s">
        <v>85</v>
      </c>
      <c r="BK308" s="199">
        <f>ROUND(I308*H308,2)</f>
        <v>0</v>
      </c>
      <c r="BL308" s="16" t="s">
        <v>158</v>
      </c>
      <c r="BM308" s="198" t="s">
        <v>482</v>
      </c>
    </row>
    <row r="309" spans="1:65" s="2" customFormat="1" ht="28.8">
      <c r="A309" s="33"/>
      <c r="B309" s="34"/>
      <c r="C309" s="35"/>
      <c r="D309" s="200" t="s">
        <v>160</v>
      </c>
      <c r="E309" s="35"/>
      <c r="F309" s="201" t="s">
        <v>483</v>
      </c>
      <c r="G309" s="35"/>
      <c r="H309" s="35"/>
      <c r="I309" s="202"/>
      <c r="J309" s="35"/>
      <c r="K309" s="35"/>
      <c r="L309" s="38"/>
      <c r="M309" s="203"/>
      <c r="N309" s="204"/>
      <c r="O309" s="70"/>
      <c r="P309" s="70"/>
      <c r="Q309" s="70"/>
      <c r="R309" s="70"/>
      <c r="S309" s="70"/>
      <c r="T309" s="70"/>
      <c r="U309" s="71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160</v>
      </c>
      <c r="AU309" s="16" t="s">
        <v>87</v>
      </c>
    </row>
    <row r="310" spans="1:65" s="13" customFormat="1" ht="10.199999999999999">
      <c r="B310" s="205"/>
      <c r="C310" s="206"/>
      <c r="D310" s="200" t="s">
        <v>162</v>
      </c>
      <c r="E310" s="207" t="s">
        <v>1</v>
      </c>
      <c r="F310" s="208" t="s">
        <v>484</v>
      </c>
      <c r="G310" s="206"/>
      <c r="H310" s="209">
        <v>17.3</v>
      </c>
      <c r="I310" s="210"/>
      <c r="J310" s="206"/>
      <c r="K310" s="206"/>
      <c r="L310" s="211"/>
      <c r="M310" s="212"/>
      <c r="N310" s="213"/>
      <c r="O310" s="213"/>
      <c r="P310" s="213"/>
      <c r="Q310" s="213"/>
      <c r="R310" s="213"/>
      <c r="S310" s="213"/>
      <c r="T310" s="213"/>
      <c r="U310" s="214"/>
      <c r="AT310" s="215" t="s">
        <v>162</v>
      </c>
      <c r="AU310" s="215" t="s">
        <v>87</v>
      </c>
      <c r="AV310" s="13" t="s">
        <v>87</v>
      </c>
      <c r="AW310" s="13" t="s">
        <v>34</v>
      </c>
      <c r="AX310" s="13" t="s">
        <v>85</v>
      </c>
      <c r="AY310" s="215" t="s">
        <v>152</v>
      </c>
    </row>
    <row r="311" spans="1:65" s="2" customFormat="1" ht="24.15" customHeight="1">
      <c r="A311" s="33"/>
      <c r="B311" s="34"/>
      <c r="C311" s="186" t="s">
        <v>485</v>
      </c>
      <c r="D311" s="186" t="s">
        <v>154</v>
      </c>
      <c r="E311" s="187" t="s">
        <v>486</v>
      </c>
      <c r="F311" s="188" t="s">
        <v>487</v>
      </c>
      <c r="G311" s="189" t="s">
        <v>183</v>
      </c>
      <c r="H311" s="190">
        <v>5.5</v>
      </c>
      <c r="I311" s="191"/>
      <c r="J311" s="192">
        <f>ROUND(I311*H311,2)</f>
        <v>0</v>
      </c>
      <c r="K311" s="193"/>
      <c r="L311" s="38"/>
      <c r="M311" s="194" t="s">
        <v>1</v>
      </c>
      <c r="N311" s="195" t="s">
        <v>43</v>
      </c>
      <c r="O311" s="70"/>
      <c r="P311" s="196">
        <f>O311*H311</f>
        <v>0</v>
      </c>
      <c r="Q311" s="196">
        <v>1.0200000000000001E-2</v>
      </c>
      <c r="R311" s="196">
        <f>Q311*H311</f>
        <v>5.6100000000000004E-2</v>
      </c>
      <c r="S311" s="196">
        <v>0</v>
      </c>
      <c r="T311" s="196">
        <f>S311*H311</f>
        <v>0</v>
      </c>
      <c r="U311" s="197" t="s">
        <v>1</v>
      </c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8" t="s">
        <v>158</v>
      </c>
      <c r="AT311" s="198" t="s">
        <v>154</v>
      </c>
      <c r="AU311" s="198" t="s">
        <v>87</v>
      </c>
      <c r="AY311" s="16" t="s">
        <v>152</v>
      </c>
      <c r="BE311" s="199">
        <f>IF(N311="základní",J311,0)</f>
        <v>0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6" t="s">
        <v>85</v>
      </c>
      <c r="BK311" s="199">
        <f>ROUND(I311*H311,2)</f>
        <v>0</v>
      </c>
      <c r="BL311" s="16" t="s">
        <v>158</v>
      </c>
      <c r="BM311" s="198" t="s">
        <v>488</v>
      </c>
    </row>
    <row r="312" spans="1:65" s="2" customFormat="1" ht="28.8">
      <c r="A312" s="33"/>
      <c r="B312" s="34"/>
      <c r="C312" s="35"/>
      <c r="D312" s="200" t="s">
        <v>160</v>
      </c>
      <c r="E312" s="35"/>
      <c r="F312" s="201" t="s">
        <v>489</v>
      </c>
      <c r="G312" s="35"/>
      <c r="H312" s="35"/>
      <c r="I312" s="202"/>
      <c r="J312" s="35"/>
      <c r="K312" s="35"/>
      <c r="L312" s="38"/>
      <c r="M312" s="203"/>
      <c r="N312" s="204"/>
      <c r="O312" s="70"/>
      <c r="P312" s="70"/>
      <c r="Q312" s="70"/>
      <c r="R312" s="70"/>
      <c r="S312" s="70"/>
      <c r="T312" s="70"/>
      <c r="U312" s="71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160</v>
      </c>
      <c r="AU312" s="16" t="s">
        <v>87</v>
      </c>
    </row>
    <row r="313" spans="1:65" s="13" customFormat="1" ht="10.199999999999999">
      <c r="B313" s="205"/>
      <c r="C313" s="206"/>
      <c r="D313" s="200" t="s">
        <v>162</v>
      </c>
      <c r="E313" s="207" t="s">
        <v>1</v>
      </c>
      <c r="F313" s="208" t="s">
        <v>490</v>
      </c>
      <c r="G313" s="206"/>
      <c r="H313" s="209">
        <v>5.5</v>
      </c>
      <c r="I313" s="210"/>
      <c r="J313" s="206"/>
      <c r="K313" s="206"/>
      <c r="L313" s="211"/>
      <c r="M313" s="212"/>
      <c r="N313" s="213"/>
      <c r="O313" s="213"/>
      <c r="P313" s="213"/>
      <c r="Q313" s="213"/>
      <c r="R313" s="213"/>
      <c r="S313" s="213"/>
      <c r="T313" s="213"/>
      <c r="U313" s="214"/>
      <c r="AT313" s="215" t="s">
        <v>162</v>
      </c>
      <c r="AU313" s="215" t="s">
        <v>87</v>
      </c>
      <c r="AV313" s="13" t="s">
        <v>87</v>
      </c>
      <c r="AW313" s="13" t="s">
        <v>34</v>
      </c>
      <c r="AX313" s="13" t="s">
        <v>85</v>
      </c>
      <c r="AY313" s="215" t="s">
        <v>152</v>
      </c>
    </row>
    <row r="314" spans="1:65" s="2" customFormat="1" ht="24.15" customHeight="1">
      <c r="A314" s="33"/>
      <c r="B314" s="34"/>
      <c r="C314" s="186" t="s">
        <v>491</v>
      </c>
      <c r="D314" s="186" t="s">
        <v>154</v>
      </c>
      <c r="E314" s="187" t="s">
        <v>492</v>
      </c>
      <c r="F314" s="188" t="s">
        <v>493</v>
      </c>
      <c r="G314" s="189" t="s">
        <v>341</v>
      </c>
      <c r="H314" s="190">
        <v>3</v>
      </c>
      <c r="I314" s="191"/>
      <c r="J314" s="192">
        <f>ROUND(I314*H314,2)</f>
        <v>0</v>
      </c>
      <c r="K314" s="193"/>
      <c r="L314" s="38"/>
      <c r="M314" s="194" t="s">
        <v>1</v>
      </c>
      <c r="N314" s="195" t="s">
        <v>43</v>
      </c>
      <c r="O314" s="70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6">
        <f>S314*H314</f>
        <v>0</v>
      </c>
      <c r="U314" s="197" t="s">
        <v>1</v>
      </c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98" t="s">
        <v>158</v>
      </c>
      <c r="AT314" s="198" t="s">
        <v>154</v>
      </c>
      <c r="AU314" s="198" t="s">
        <v>87</v>
      </c>
      <c r="AY314" s="16" t="s">
        <v>152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6" t="s">
        <v>85</v>
      </c>
      <c r="BK314" s="199">
        <f>ROUND(I314*H314,2)</f>
        <v>0</v>
      </c>
      <c r="BL314" s="16" t="s">
        <v>158</v>
      </c>
      <c r="BM314" s="198" t="s">
        <v>494</v>
      </c>
    </row>
    <row r="315" spans="1:65" s="2" customFormat="1" ht="28.8">
      <c r="A315" s="33"/>
      <c r="B315" s="34"/>
      <c r="C315" s="35"/>
      <c r="D315" s="200" t="s">
        <v>160</v>
      </c>
      <c r="E315" s="35"/>
      <c r="F315" s="201" t="s">
        <v>495</v>
      </c>
      <c r="G315" s="35"/>
      <c r="H315" s="35"/>
      <c r="I315" s="202"/>
      <c r="J315" s="35"/>
      <c r="K315" s="35"/>
      <c r="L315" s="38"/>
      <c r="M315" s="203"/>
      <c r="N315" s="204"/>
      <c r="O315" s="70"/>
      <c r="P315" s="70"/>
      <c r="Q315" s="70"/>
      <c r="R315" s="70"/>
      <c r="S315" s="70"/>
      <c r="T315" s="70"/>
      <c r="U315" s="71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160</v>
      </c>
      <c r="AU315" s="16" t="s">
        <v>87</v>
      </c>
    </row>
    <row r="316" spans="1:65" s="13" customFormat="1" ht="10.199999999999999">
      <c r="B316" s="205"/>
      <c r="C316" s="206"/>
      <c r="D316" s="200" t="s">
        <v>162</v>
      </c>
      <c r="E316" s="207" t="s">
        <v>1</v>
      </c>
      <c r="F316" s="208" t="s">
        <v>169</v>
      </c>
      <c r="G316" s="206"/>
      <c r="H316" s="209">
        <v>3</v>
      </c>
      <c r="I316" s="210"/>
      <c r="J316" s="206"/>
      <c r="K316" s="206"/>
      <c r="L316" s="211"/>
      <c r="M316" s="212"/>
      <c r="N316" s="213"/>
      <c r="O316" s="213"/>
      <c r="P316" s="213"/>
      <c r="Q316" s="213"/>
      <c r="R316" s="213"/>
      <c r="S316" s="213"/>
      <c r="T316" s="213"/>
      <c r="U316" s="214"/>
      <c r="AT316" s="215" t="s">
        <v>162</v>
      </c>
      <c r="AU316" s="215" t="s">
        <v>87</v>
      </c>
      <c r="AV316" s="13" t="s">
        <v>87</v>
      </c>
      <c r="AW316" s="13" t="s">
        <v>34</v>
      </c>
      <c r="AX316" s="13" t="s">
        <v>85</v>
      </c>
      <c r="AY316" s="215" t="s">
        <v>152</v>
      </c>
    </row>
    <row r="317" spans="1:65" s="2" customFormat="1" ht="16.5" customHeight="1">
      <c r="A317" s="33"/>
      <c r="B317" s="34"/>
      <c r="C317" s="227" t="s">
        <v>496</v>
      </c>
      <c r="D317" s="227" t="s">
        <v>300</v>
      </c>
      <c r="E317" s="228" t="s">
        <v>497</v>
      </c>
      <c r="F317" s="229" t="s">
        <v>498</v>
      </c>
      <c r="G317" s="230" t="s">
        <v>341</v>
      </c>
      <c r="H317" s="231">
        <v>1</v>
      </c>
      <c r="I317" s="232"/>
      <c r="J317" s="233">
        <f>ROUND(I317*H317,2)</f>
        <v>0</v>
      </c>
      <c r="K317" s="234"/>
      <c r="L317" s="235"/>
      <c r="M317" s="236" t="s">
        <v>1</v>
      </c>
      <c r="N317" s="237" t="s">
        <v>43</v>
      </c>
      <c r="O317" s="70"/>
      <c r="P317" s="196">
        <f>O317*H317</f>
        <v>0</v>
      </c>
      <c r="Q317" s="196">
        <v>4.8000000000000001E-4</v>
      </c>
      <c r="R317" s="196">
        <f>Q317*H317</f>
        <v>4.8000000000000001E-4</v>
      </c>
      <c r="S317" s="196">
        <v>0</v>
      </c>
      <c r="T317" s="196">
        <f>S317*H317</f>
        <v>0</v>
      </c>
      <c r="U317" s="197" t="s">
        <v>1</v>
      </c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8" t="s">
        <v>197</v>
      </c>
      <c r="AT317" s="198" t="s">
        <v>300</v>
      </c>
      <c r="AU317" s="198" t="s">
        <v>87</v>
      </c>
      <c r="AY317" s="16" t="s">
        <v>152</v>
      </c>
      <c r="BE317" s="199">
        <f>IF(N317="základní",J317,0)</f>
        <v>0</v>
      </c>
      <c r="BF317" s="199">
        <f>IF(N317="snížená",J317,0)</f>
        <v>0</v>
      </c>
      <c r="BG317" s="199">
        <f>IF(N317="zákl. přenesená",J317,0)</f>
        <v>0</v>
      </c>
      <c r="BH317" s="199">
        <f>IF(N317="sníž. přenesená",J317,0)</f>
        <v>0</v>
      </c>
      <c r="BI317" s="199">
        <f>IF(N317="nulová",J317,0)</f>
        <v>0</v>
      </c>
      <c r="BJ317" s="16" t="s">
        <v>85</v>
      </c>
      <c r="BK317" s="199">
        <f>ROUND(I317*H317,2)</f>
        <v>0</v>
      </c>
      <c r="BL317" s="16" t="s">
        <v>158</v>
      </c>
      <c r="BM317" s="198" t="s">
        <v>499</v>
      </c>
    </row>
    <row r="318" spans="1:65" s="2" customFormat="1" ht="10.199999999999999">
      <c r="A318" s="33"/>
      <c r="B318" s="34"/>
      <c r="C318" s="35"/>
      <c r="D318" s="200" t="s">
        <v>160</v>
      </c>
      <c r="E318" s="35"/>
      <c r="F318" s="201" t="s">
        <v>498</v>
      </c>
      <c r="G318" s="35"/>
      <c r="H318" s="35"/>
      <c r="I318" s="202"/>
      <c r="J318" s="35"/>
      <c r="K318" s="35"/>
      <c r="L318" s="38"/>
      <c r="M318" s="203"/>
      <c r="N318" s="204"/>
      <c r="O318" s="70"/>
      <c r="P318" s="70"/>
      <c r="Q318" s="70"/>
      <c r="R318" s="70"/>
      <c r="S318" s="70"/>
      <c r="T318" s="70"/>
      <c r="U318" s="71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160</v>
      </c>
      <c r="AU318" s="16" t="s">
        <v>87</v>
      </c>
    </row>
    <row r="319" spans="1:65" s="13" customFormat="1" ht="10.199999999999999">
      <c r="B319" s="205"/>
      <c r="C319" s="206"/>
      <c r="D319" s="200" t="s">
        <v>162</v>
      </c>
      <c r="E319" s="207" t="s">
        <v>1</v>
      </c>
      <c r="F319" s="208" t="s">
        <v>85</v>
      </c>
      <c r="G319" s="206"/>
      <c r="H319" s="209">
        <v>1</v>
      </c>
      <c r="I319" s="210"/>
      <c r="J319" s="206"/>
      <c r="K319" s="206"/>
      <c r="L319" s="211"/>
      <c r="M319" s="212"/>
      <c r="N319" s="213"/>
      <c r="O319" s="213"/>
      <c r="P319" s="213"/>
      <c r="Q319" s="213"/>
      <c r="R319" s="213"/>
      <c r="S319" s="213"/>
      <c r="T319" s="213"/>
      <c r="U319" s="214"/>
      <c r="AT319" s="215" t="s">
        <v>162</v>
      </c>
      <c r="AU319" s="215" t="s">
        <v>87</v>
      </c>
      <c r="AV319" s="13" t="s">
        <v>87</v>
      </c>
      <c r="AW319" s="13" t="s">
        <v>34</v>
      </c>
      <c r="AX319" s="13" t="s">
        <v>85</v>
      </c>
      <c r="AY319" s="215" t="s">
        <v>152</v>
      </c>
    </row>
    <row r="320" spans="1:65" s="2" customFormat="1" ht="16.5" customHeight="1">
      <c r="A320" s="33"/>
      <c r="B320" s="34"/>
      <c r="C320" s="227" t="s">
        <v>500</v>
      </c>
      <c r="D320" s="227" t="s">
        <v>300</v>
      </c>
      <c r="E320" s="228" t="s">
        <v>501</v>
      </c>
      <c r="F320" s="229" t="s">
        <v>502</v>
      </c>
      <c r="G320" s="230" t="s">
        <v>341</v>
      </c>
      <c r="H320" s="231">
        <v>1</v>
      </c>
      <c r="I320" s="232"/>
      <c r="J320" s="233">
        <f>ROUND(I320*H320,2)</f>
        <v>0</v>
      </c>
      <c r="K320" s="234"/>
      <c r="L320" s="235"/>
      <c r="M320" s="236" t="s">
        <v>1</v>
      </c>
      <c r="N320" s="237" t="s">
        <v>43</v>
      </c>
      <c r="O320" s="70"/>
      <c r="P320" s="196">
        <f>O320*H320</f>
        <v>0</v>
      </c>
      <c r="Q320" s="196">
        <v>7.2000000000000005E-4</v>
      </c>
      <c r="R320" s="196">
        <f>Q320*H320</f>
        <v>7.2000000000000005E-4</v>
      </c>
      <c r="S320" s="196">
        <v>0</v>
      </c>
      <c r="T320" s="196">
        <f>S320*H320</f>
        <v>0</v>
      </c>
      <c r="U320" s="197" t="s">
        <v>1</v>
      </c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8" t="s">
        <v>197</v>
      </c>
      <c r="AT320" s="198" t="s">
        <v>300</v>
      </c>
      <c r="AU320" s="198" t="s">
        <v>87</v>
      </c>
      <c r="AY320" s="16" t="s">
        <v>152</v>
      </c>
      <c r="BE320" s="199">
        <f>IF(N320="základní",J320,0)</f>
        <v>0</v>
      </c>
      <c r="BF320" s="199">
        <f>IF(N320="snížená",J320,0)</f>
        <v>0</v>
      </c>
      <c r="BG320" s="199">
        <f>IF(N320="zákl. přenesená",J320,0)</f>
        <v>0</v>
      </c>
      <c r="BH320" s="199">
        <f>IF(N320="sníž. přenesená",J320,0)</f>
        <v>0</v>
      </c>
      <c r="BI320" s="199">
        <f>IF(N320="nulová",J320,0)</f>
        <v>0</v>
      </c>
      <c r="BJ320" s="16" t="s">
        <v>85</v>
      </c>
      <c r="BK320" s="199">
        <f>ROUND(I320*H320,2)</f>
        <v>0</v>
      </c>
      <c r="BL320" s="16" t="s">
        <v>158</v>
      </c>
      <c r="BM320" s="198" t="s">
        <v>503</v>
      </c>
    </row>
    <row r="321" spans="1:65" s="2" customFormat="1" ht="10.199999999999999">
      <c r="A321" s="33"/>
      <c r="B321" s="34"/>
      <c r="C321" s="35"/>
      <c r="D321" s="200" t="s">
        <v>160</v>
      </c>
      <c r="E321" s="35"/>
      <c r="F321" s="201" t="s">
        <v>502</v>
      </c>
      <c r="G321" s="35"/>
      <c r="H321" s="35"/>
      <c r="I321" s="202"/>
      <c r="J321" s="35"/>
      <c r="K321" s="35"/>
      <c r="L321" s="38"/>
      <c r="M321" s="203"/>
      <c r="N321" s="204"/>
      <c r="O321" s="70"/>
      <c r="P321" s="70"/>
      <c r="Q321" s="70"/>
      <c r="R321" s="70"/>
      <c r="S321" s="70"/>
      <c r="T321" s="70"/>
      <c r="U321" s="71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160</v>
      </c>
      <c r="AU321" s="16" t="s">
        <v>87</v>
      </c>
    </row>
    <row r="322" spans="1:65" s="13" customFormat="1" ht="10.199999999999999">
      <c r="B322" s="205"/>
      <c r="C322" s="206"/>
      <c r="D322" s="200" t="s">
        <v>162</v>
      </c>
      <c r="E322" s="207" t="s">
        <v>1</v>
      </c>
      <c r="F322" s="208" t="s">
        <v>85</v>
      </c>
      <c r="G322" s="206"/>
      <c r="H322" s="209">
        <v>1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3"/>
      <c r="U322" s="214"/>
      <c r="AT322" s="215" t="s">
        <v>162</v>
      </c>
      <c r="AU322" s="215" t="s">
        <v>87</v>
      </c>
      <c r="AV322" s="13" t="s">
        <v>87</v>
      </c>
      <c r="AW322" s="13" t="s">
        <v>34</v>
      </c>
      <c r="AX322" s="13" t="s">
        <v>85</v>
      </c>
      <c r="AY322" s="215" t="s">
        <v>152</v>
      </c>
    </row>
    <row r="323" spans="1:65" s="2" customFormat="1" ht="24.15" customHeight="1">
      <c r="A323" s="33"/>
      <c r="B323" s="34"/>
      <c r="C323" s="227" t="s">
        <v>504</v>
      </c>
      <c r="D323" s="227" t="s">
        <v>300</v>
      </c>
      <c r="E323" s="228" t="s">
        <v>505</v>
      </c>
      <c r="F323" s="229" t="s">
        <v>506</v>
      </c>
      <c r="G323" s="230" t="s">
        <v>341</v>
      </c>
      <c r="H323" s="231">
        <v>1</v>
      </c>
      <c r="I323" s="232"/>
      <c r="J323" s="233">
        <f>ROUND(I323*H323,2)</f>
        <v>0</v>
      </c>
      <c r="K323" s="234"/>
      <c r="L323" s="235"/>
      <c r="M323" s="236" t="s">
        <v>1</v>
      </c>
      <c r="N323" s="237" t="s">
        <v>43</v>
      </c>
      <c r="O323" s="70"/>
      <c r="P323" s="196">
        <f>O323*H323</f>
        <v>0</v>
      </c>
      <c r="Q323" s="196">
        <v>4.0000000000000001E-3</v>
      </c>
      <c r="R323" s="196">
        <f>Q323*H323</f>
        <v>4.0000000000000001E-3</v>
      </c>
      <c r="S323" s="196">
        <v>0</v>
      </c>
      <c r="T323" s="196">
        <f>S323*H323</f>
        <v>0</v>
      </c>
      <c r="U323" s="197" t="s">
        <v>1</v>
      </c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8" t="s">
        <v>197</v>
      </c>
      <c r="AT323" s="198" t="s">
        <v>300</v>
      </c>
      <c r="AU323" s="198" t="s">
        <v>87</v>
      </c>
      <c r="AY323" s="16" t="s">
        <v>152</v>
      </c>
      <c r="BE323" s="199">
        <f>IF(N323="základní",J323,0)</f>
        <v>0</v>
      </c>
      <c r="BF323" s="199">
        <f>IF(N323="snížená",J323,0)</f>
        <v>0</v>
      </c>
      <c r="BG323" s="199">
        <f>IF(N323="zákl. přenesená",J323,0)</f>
        <v>0</v>
      </c>
      <c r="BH323" s="199">
        <f>IF(N323="sníž. přenesená",J323,0)</f>
        <v>0</v>
      </c>
      <c r="BI323" s="199">
        <f>IF(N323="nulová",J323,0)</f>
        <v>0</v>
      </c>
      <c r="BJ323" s="16" t="s">
        <v>85</v>
      </c>
      <c r="BK323" s="199">
        <f>ROUND(I323*H323,2)</f>
        <v>0</v>
      </c>
      <c r="BL323" s="16" t="s">
        <v>158</v>
      </c>
      <c r="BM323" s="198" t="s">
        <v>507</v>
      </c>
    </row>
    <row r="324" spans="1:65" s="2" customFormat="1" ht="10.199999999999999">
      <c r="A324" s="33"/>
      <c r="B324" s="34"/>
      <c r="C324" s="35"/>
      <c r="D324" s="200" t="s">
        <v>160</v>
      </c>
      <c r="E324" s="35"/>
      <c r="F324" s="201" t="s">
        <v>506</v>
      </c>
      <c r="G324" s="35"/>
      <c r="H324" s="35"/>
      <c r="I324" s="202"/>
      <c r="J324" s="35"/>
      <c r="K324" s="35"/>
      <c r="L324" s="38"/>
      <c r="M324" s="203"/>
      <c r="N324" s="204"/>
      <c r="O324" s="70"/>
      <c r="P324" s="70"/>
      <c r="Q324" s="70"/>
      <c r="R324" s="70"/>
      <c r="S324" s="70"/>
      <c r="T324" s="70"/>
      <c r="U324" s="71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160</v>
      </c>
      <c r="AU324" s="16" t="s">
        <v>87</v>
      </c>
    </row>
    <row r="325" spans="1:65" s="13" customFormat="1" ht="10.199999999999999">
      <c r="B325" s="205"/>
      <c r="C325" s="206"/>
      <c r="D325" s="200" t="s">
        <v>162</v>
      </c>
      <c r="E325" s="207" t="s">
        <v>1</v>
      </c>
      <c r="F325" s="208" t="s">
        <v>85</v>
      </c>
      <c r="G325" s="206"/>
      <c r="H325" s="209">
        <v>1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3"/>
      <c r="U325" s="214"/>
      <c r="AT325" s="215" t="s">
        <v>162</v>
      </c>
      <c r="AU325" s="215" t="s">
        <v>87</v>
      </c>
      <c r="AV325" s="13" t="s">
        <v>87</v>
      </c>
      <c r="AW325" s="13" t="s">
        <v>34</v>
      </c>
      <c r="AX325" s="13" t="s">
        <v>85</v>
      </c>
      <c r="AY325" s="215" t="s">
        <v>152</v>
      </c>
    </row>
    <row r="326" spans="1:65" s="2" customFormat="1" ht="24.15" customHeight="1">
      <c r="A326" s="33"/>
      <c r="B326" s="34"/>
      <c r="C326" s="186" t="s">
        <v>508</v>
      </c>
      <c r="D326" s="186" t="s">
        <v>154</v>
      </c>
      <c r="E326" s="187" t="s">
        <v>509</v>
      </c>
      <c r="F326" s="188" t="s">
        <v>510</v>
      </c>
      <c r="G326" s="189" t="s">
        <v>341</v>
      </c>
      <c r="H326" s="190">
        <v>1</v>
      </c>
      <c r="I326" s="191"/>
      <c r="J326" s="192">
        <f>ROUND(I326*H326,2)</f>
        <v>0</v>
      </c>
      <c r="K326" s="193"/>
      <c r="L326" s="38"/>
      <c r="M326" s="194" t="s">
        <v>1</v>
      </c>
      <c r="N326" s="195" t="s">
        <v>43</v>
      </c>
      <c r="O326" s="70"/>
      <c r="P326" s="196">
        <f>O326*H326</f>
        <v>0</v>
      </c>
      <c r="Q326" s="196">
        <v>0</v>
      </c>
      <c r="R326" s="196">
        <f>Q326*H326</f>
        <v>0</v>
      </c>
      <c r="S326" s="196">
        <v>0</v>
      </c>
      <c r="T326" s="196">
        <f>S326*H326</f>
        <v>0</v>
      </c>
      <c r="U326" s="197" t="s">
        <v>1</v>
      </c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158</v>
      </c>
      <c r="AT326" s="198" t="s">
        <v>154</v>
      </c>
      <c r="AU326" s="198" t="s">
        <v>87</v>
      </c>
      <c r="AY326" s="16" t="s">
        <v>152</v>
      </c>
      <c r="BE326" s="199">
        <f>IF(N326="základní",J326,0)</f>
        <v>0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85</v>
      </c>
      <c r="BK326" s="199">
        <f>ROUND(I326*H326,2)</f>
        <v>0</v>
      </c>
      <c r="BL326" s="16" t="s">
        <v>158</v>
      </c>
      <c r="BM326" s="198" t="s">
        <v>511</v>
      </c>
    </row>
    <row r="327" spans="1:65" s="2" customFormat="1" ht="28.8">
      <c r="A327" s="33"/>
      <c r="B327" s="34"/>
      <c r="C327" s="35"/>
      <c r="D327" s="200" t="s">
        <v>160</v>
      </c>
      <c r="E327" s="35"/>
      <c r="F327" s="201" t="s">
        <v>512</v>
      </c>
      <c r="G327" s="35"/>
      <c r="H327" s="35"/>
      <c r="I327" s="202"/>
      <c r="J327" s="35"/>
      <c r="K327" s="35"/>
      <c r="L327" s="38"/>
      <c r="M327" s="203"/>
      <c r="N327" s="204"/>
      <c r="O327" s="70"/>
      <c r="P327" s="70"/>
      <c r="Q327" s="70"/>
      <c r="R327" s="70"/>
      <c r="S327" s="70"/>
      <c r="T327" s="70"/>
      <c r="U327" s="71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160</v>
      </c>
      <c r="AU327" s="16" t="s">
        <v>87</v>
      </c>
    </row>
    <row r="328" spans="1:65" s="13" customFormat="1" ht="10.199999999999999">
      <c r="B328" s="205"/>
      <c r="C328" s="206"/>
      <c r="D328" s="200" t="s">
        <v>162</v>
      </c>
      <c r="E328" s="207" t="s">
        <v>1</v>
      </c>
      <c r="F328" s="208" t="s">
        <v>85</v>
      </c>
      <c r="G328" s="206"/>
      <c r="H328" s="209">
        <v>1</v>
      </c>
      <c r="I328" s="210"/>
      <c r="J328" s="206"/>
      <c r="K328" s="206"/>
      <c r="L328" s="211"/>
      <c r="M328" s="212"/>
      <c r="N328" s="213"/>
      <c r="O328" s="213"/>
      <c r="P328" s="213"/>
      <c r="Q328" s="213"/>
      <c r="R328" s="213"/>
      <c r="S328" s="213"/>
      <c r="T328" s="213"/>
      <c r="U328" s="214"/>
      <c r="AT328" s="215" t="s">
        <v>162</v>
      </c>
      <c r="AU328" s="215" t="s">
        <v>87</v>
      </c>
      <c r="AV328" s="13" t="s">
        <v>87</v>
      </c>
      <c r="AW328" s="13" t="s">
        <v>34</v>
      </c>
      <c r="AX328" s="13" t="s">
        <v>85</v>
      </c>
      <c r="AY328" s="215" t="s">
        <v>152</v>
      </c>
    </row>
    <row r="329" spans="1:65" s="2" customFormat="1" ht="16.5" customHeight="1">
      <c r="A329" s="33"/>
      <c r="B329" s="34"/>
      <c r="C329" s="227" t="s">
        <v>513</v>
      </c>
      <c r="D329" s="227" t="s">
        <v>300</v>
      </c>
      <c r="E329" s="228" t="s">
        <v>514</v>
      </c>
      <c r="F329" s="229" t="s">
        <v>515</v>
      </c>
      <c r="G329" s="230" t="s">
        <v>341</v>
      </c>
      <c r="H329" s="231">
        <v>1</v>
      </c>
      <c r="I329" s="232"/>
      <c r="J329" s="233">
        <f>ROUND(I329*H329,2)</f>
        <v>0</v>
      </c>
      <c r="K329" s="234"/>
      <c r="L329" s="235"/>
      <c r="M329" s="236" t="s">
        <v>1</v>
      </c>
      <c r="N329" s="237" t="s">
        <v>43</v>
      </c>
      <c r="O329" s="70"/>
      <c r="P329" s="196">
        <f>O329*H329</f>
        <v>0</v>
      </c>
      <c r="Q329" s="196">
        <v>7.2000000000000005E-4</v>
      </c>
      <c r="R329" s="196">
        <f>Q329*H329</f>
        <v>7.2000000000000005E-4</v>
      </c>
      <c r="S329" s="196">
        <v>0</v>
      </c>
      <c r="T329" s="196">
        <f>S329*H329</f>
        <v>0</v>
      </c>
      <c r="U329" s="197" t="s">
        <v>1</v>
      </c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98" t="s">
        <v>197</v>
      </c>
      <c r="AT329" s="198" t="s">
        <v>300</v>
      </c>
      <c r="AU329" s="198" t="s">
        <v>87</v>
      </c>
      <c r="AY329" s="16" t="s">
        <v>152</v>
      </c>
      <c r="BE329" s="199">
        <f>IF(N329="základní",J329,0)</f>
        <v>0</v>
      </c>
      <c r="BF329" s="199">
        <f>IF(N329="snížená",J329,0)</f>
        <v>0</v>
      </c>
      <c r="BG329" s="199">
        <f>IF(N329="zákl. přenesená",J329,0)</f>
        <v>0</v>
      </c>
      <c r="BH329" s="199">
        <f>IF(N329="sníž. přenesená",J329,0)</f>
        <v>0</v>
      </c>
      <c r="BI329" s="199">
        <f>IF(N329="nulová",J329,0)</f>
        <v>0</v>
      </c>
      <c r="BJ329" s="16" t="s">
        <v>85</v>
      </c>
      <c r="BK329" s="199">
        <f>ROUND(I329*H329,2)</f>
        <v>0</v>
      </c>
      <c r="BL329" s="16" t="s">
        <v>158</v>
      </c>
      <c r="BM329" s="198" t="s">
        <v>516</v>
      </c>
    </row>
    <row r="330" spans="1:65" s="2" customFormat="1" ht="10.199999999999999">
      <c r="A330" s="33"/>
      <c r="B330" s="34"/>
      <c r="C330" s="35"/>
      <c r="D330" s="200" t="s">
        <v>160</v>
      </c>
      <c r="E330" s="35"/>
      <c r="F330" s="201" t="s">
        <v>515</v>
      </c>
      <c r="G330" s="35"/>
      <c r="H330" s="35"/>
      <c r="I330" s="202"/>
      <c r="J330" s="35"/>
      <c r="K330" s="35"/>
      <c r="L330" s="38"/>
      <c r="M330" s="203"/>
      <c r="N330" s="204"/>
      <c r="O330" s="70"/>
      <c r="P330" s="70"/>
      <c r="Q330" s="70"/>
      <c r="R330" s="70"/>
      <c r="S330" s="70"/>
      <c r="T330" s="70"/>
      <c r="U330" s="71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160</v>
      </c>
      <c r="AU330" s="16" t="s">
        <v>87</v>
      </c>
    </row>
    <row r="331" spans="1:65" s="2" customFormat="1" ht="24.15" customHeight="1">
      <c r="A331" s="33"/>
      <c r="B331" s="34"/>
      <c r="C331" s="186" t="s">
        <v>517</v>
      </c>
      <c r="D331" s="186" t="s">
        <v>154</v>
      </c>
      <c r="E331" s="187" t="s">
        <v>518</v>
      </c>
      <c r="F331" s="188" t="s">
        <v>519</v>
      </c>
      <c r="G331" s="189" t="s">
        <v>341</v>
      </c>
      <c r="H331" s="190">
        <v>1</v>
      </c>
      <c r="I331" s="191"/>
      <c r="J331" s="192">
        <f>ROUND(I331*H331,2)</f>
        <v>0</v>
      </c>
      <c r="K331" s="193"/>
      <c r="L331" s="38"/>
      <c r="M331" s="194" t="s">
        <v>1</v>
      </c>
      <c r="N331" s="195" t="s">
        <v>43</v>
      </c>
      <c r="O331" s="70"/>
      <c r="P331" s="196">
        <f>O331*H331</f>
        <v>0</v>
      </c>
      <c r="Q331" s="196">
        <v>0</v>
      </c>
      <c r="R331" s="196">
        <f>Q331*H331</f>
        <v>0</v>
      </c>
      <c r="S331" s="196">
        <v>0</v>
      </c>
      <c r="T331" s="196">
        <f>S331*H331</f>
        <v>0</v>
      </c>
      <c r="U331" s="197" t="s">
        <v>1</v>
      </c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98" t="s">
        <v>158</v>
      </c>
      <c r="AT331" s="198" t="s">
        <v>154</v>
      </c>
      <c r="AU331" s="198" t="s">
        <v>87</v>
      </c>
      <c r="AY331" s="16" t="s">
        <v>152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6" t="s">
        <v>85</v>
      </c>
      <c r="BK331" s="199">
        <f>ROUND(I331*H331,2)</f>
        <v>0</v>
      </c>
      <c r="BL331" s="16" t="s">
        <v>158</v>
      </c>
      <c r="BM331" s="198" t="s">
        <v>520</v>
      </c>
    </row>
    <row r="332" spans="1:65" s="2" customFormat="1" ht="28.8">
      <c r="A332" s="33"/>
      <c r="B332" s="34"/>
      <c r="C332" s="35"/>
      <c r="D332" s="200" t="s">
        <v>160</v>
      </c>
      <c r="E332" s="35"/>
      <c r="F332" s="201" t="s">
        <v>521</v>
      </c>
      <c r="G332" s="35"/>
      <c r="H332" s="35"/>
      <c r="I332" s="202"/>
      <c r="J332" s="35"/>
      <c r="K332" s="35"/>
      <c r="L332" s="38"/>
      <c r="M332" s="203"/>
      <c r="N332" s="204"/>
      <c r="O332" s="70"/>
      <c r="P332" s="70"/>
      <c r="Q332" s="70"/>
      <c r="R332" s="70"/>
      <c r="S332" s="70"/>
      <c r="T332" s="70"/>
      <c r="U332" s="71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160</v>
      </c>
      <c r="AU332" s="16" t="s">
        <v>87</v>
      </c>
    </row>
    <row r="333" spans="1:65" s="13" customFormat="1" ht="10.199999999999999">
      <c r="B333" s="205"/>
      <c r="C333" s="206"/>
      <c r="D333" s="200" t="s">
        <v>162</v>
      </c>
      <c r="E333" s="207" t="s">
        <v>1</v>
      </c>
      <c r="F333" s="208" t="s">
        <v>85</v>
      </c>
      <c r="G333" s="206"/>
      <c r="H333" s="209">
        <v>1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3"/>
      <c r="U333" s="214"/>
      <c r="AT333" s="215" t="s">
        <v>162</v>
      </c>
      <c r="AU333" s="215" t="s">
        <v>87</v>
      </c>
      <c r="AV333" s="13" t="s">
        <v>87</v>
      </c>
      <c r="AW333" s="13" t="s">
        <v>34</v>
      </c>
      <c r="AX333" s="13" t="s">
        <v>85</v>
      </c>
      <c r="AY333" s="215" t="s">
        <v>152</v>
      </c>
    </row>
    <row r="334" spans="1:65" s="2" customFormat="1" ht="16.5" customHeight="1">
      <c r="A334" s="33"/>
      <c r="B334" s="34"/>
      <c r="C334" s="227" t="s">
        <v>522</v>
      </c>
      <c r="D334" s="227" t="s">
        <v>300</v>
      </c>
      <c r="E334" s="228" t="s">
        <v>523</v>
      </c>
      <c r="F334" s="229" t="s">
        <v>524</v>
      </c>
      <c r="G334" s="230" t="s">
        <v>341</v>
      </c>
      <c r="H334" s="231">
        <v>1</v>
      </c>
      <c r="I334" s="232"/>
      <c r="J334" s="233">
        <f>ROUND(I334*H334,2)</f>
        <v>0</v>
      </c>
      <c r="K334" s="234"/>
      <c r="L334" s="235"/>
      <c r="M334" s="236" t="s">
        <v>1</v>
      </c>
      <c r="N334" s="237" t="s">
        <v>43</v>
      </c>
      <c r="O334" s="70"/>
      <c r="P334" s="196">
        <f>O334*H334</f>
        <v>0</v>
      </c>
      <c r="Q334" s="196">
        <v>8.4000000000000003E-4</v>
      </c>
      <c r="R334" s="196">
        <f>Q334*H334</f>
        <v>8.4000000000000003E-4</v>
      </c>
      <c r="S334" s="196">
        <v>0</v>
      </c>
      <c r="T334" s="196">
        <f>S334*H334</f>
        <v>0</v>
      </c>
      <c r="U334" s="197" t="s">
        <v>1</v>
      </c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8" t="s">
        <v>197</v>
      </c>
      <c r="AT334" s="198" t="s">
        <v>300</v>
      </c>
      <c r="AU334" s="198" t="s">
        <v>87</v>
      </c>
      <c r="AY334" s="16" t="s">
        <v>152</v>
      </c>
      <c r="BE334" s="199">
        <f>IF(N334="základní",J334,0)</f>
        <v>0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6" t="s">
        <v>85</v>
      </c>
      <c r="BK334" s="199">
        <f>ROUND(I334*H334,2)</f>
        <v>0</v>
      </c>
      <c r="BL334" s="16" t="s">
        <v>158</v>
      </c>
      <c r="BM334" s="198" t="s">
        <v>525</v>
      </c>
    </row>
    <row r="335" spans="1:65" s="2" customFormat="1" ht="10.199999999999999">
      <c r="A335" s="33"/>
      <c r="B335" s="34"/>
      <c r="C335" s="35"/>
      <c r="D335" s="200" t="s">
        <v>160</v>
      </c>
      <c r="E335" s="35"/>
      <c r="F335" s="201" t="s">
        <v>524</v>
      </c>
      <c r="G335" s="35"/>
      <c r="H335" s="35"/>
      <c r="I335" s="202"/>
      <c r="J335" s="35"/>
      <c r="K335" s="35"/>
      <c r="L335" s="38"/>
      <c r="M335" s="203"/>
      <c r="N335" s="204"/>
      <c r="O335" s="70"/>
      <c r="P335" s="70"/>
      <c r="Q335" s="70"/>
      <c r="R335" s="70"/>
      <c r="S335" s="70"/>
      <c r="T335" s="70"/>
      <c r="U335" s="71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160</v>
      </c>
      <c r="AU335" s="16" t="s">
        <v>87</v>
      </c>
    </row>
    <row r="336" spans="1:65" s="2" customFormat="1" ht="24.15" customHeight="1">
      <c r="A336" s="33"/>
      <c r="B336" s="34"/>
      <c r="C336" s="186" t="s">
        <v>526</v>
      </c>
      <c r="D336" s="186" t="s">
        <v>154</v>
      </c>
      <c r="E336" s="187" t="s">
        <v>527</v>
      </c>
      <c r="F336" s="188" t="s">
        <v>528</v>
      </c>
      <c r="G336" s="189" t="s">
        <v>341</v>
      </c>
      <c r="H336" s="190">
        <v>3</v>
      </c>
      <c r="I336" s="191"/>
      <c r="J336" s="192">
        <f>ROUND(I336*H336,2)</f>
        <v>0</v>
      </c>
      <c r="K336" s="193"/>
      <c r="L336" s="38"/>
      <c r="M336" s="194" t="s">
        <v>1</v>
      </c>
      <c r="N336" s="195" t="s">
        <v>43</v>
      </c>
      <c r="O336" s="70"/>
      <c r="P336" s="196">
        <f>O336*H336</f>
        <v>0</v>
      </c>
      <c r="Q336" s="196">
        <v>7.2000000000000005E-4</v>
      </c>
      <c r="R336" s="196">
        <f>Q336*H336</f>
        <v>2.16E-3</v>
      </c>
      <c r="S336" s="196">
        <v>0</v>
      </c>
      <c r="T336" s="196">
        <f>S336*H336</f>
        <v>0</v>
      </c>
      <c r="U336" s="197" t="s">
        <v>1</v>
      </c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8" t="s">
        <v>158</v>
      </c>
      <c r="AT336" s="198" t="s">
        <v>154</v>
      </c>
      <c r="AU336" s="198" t="s">
        <v>87</v>
      </c>
      <c r="AY336" s="16" t="s">
        <v>152</v>
      </c>
      <c r="BE336" s="199">
        <f>IF(N336="základní",J336,0)</f>
        <v>0</v>
      </c>
      <c r="BF336" s="199">
        <f>IF(N336="snížená",J336,0)</f>
        <v>0</v>
      </c>
      <c r="BG336" s="199">
        <f>IF(N336="zákl. přenesená",J336,0)</f>
        <v>0</v>
      </c>
      <c r="BH336" s="199">
        <f>IF(N336="sníž. přenesená",J336,0)</f>
        <v>0</v>
      </c>
      <c r="BI336" s="199">
        <f>IF(N336="nulová",J336,0)</f>
        <v>0</v>
      </c>
      <c r="BJ336" s="16" t="s">
        <v>85</v>
      </c>
      <c r="BK336" s="199">
        <f>ROUND(I336*H336,2)</f>
        <v>0</v>
      </c>
      <c r="BL336" s="16" t="s">
        <v>158</v>
      </c>
      <c r="BM336" s="198" t="s">
        <v>529</v>
      </c>
    </row>
    <row r="337" spans="1:65" s="2" customFormat="1" ht="19.2">
      <c r="A337" s="33"/>
      <c r="B337" s="34"/>
      <c r="C337" s="35"/>
      <c r="D337" s="200" t="s">
        <v>160</v>
      </c>
      <c r="E337" s="35"/>
      <c r="F337" s="201" t="s">
        <v>530</v>
      </c>
      <c r="G337" s="35"/>
      <c r="H337" s="35"/>
      <c r="I337" s="202"/>
      <c r="J337" s="35"/>
      <c r="K337" s="35"/>
      <c r="L337" s="38"/>
      <c r="M337" s="203"/>
      <c r="N337" s="204"/>
      <c r="O337" s="70"/>
      <c r="P337" s="70"/>
      <c r="Q337" s="70"/>
      <c r="R337" s="70"/>
      <c r="S337" s="70"/>
      <c r="T337" s="70"/>
      <c r="U337" s="71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160</v>
      </c>
      <c r="AU337" s="16" t="s">
        <v>87</v>
      </c>
    </row>
    <row r="338" spans="1:65" s="13" customFormat="1" ht="10.199999999999999">
      <c r="B338" s="205"/>
      <c r="C338" s="206"/>
      <c r="D338" s="200" t="s">
        <v>162</v>
      </c>
      <c r="E338" s="207" t="s">
        <v>1</v>
      </c>
      <c r="F338" s="208" t="s">
        <v>169</v>
      </c>
      <c r="G338" s="206"/>
      <c r="H338" s="209">
        <v>3</v>
      </c>
      <c r="I338" s="210"/>
      <c r="J338" s="206"/>
      <c r="K338" s="206"/>
      <c r="L338" s="211"/>
      <c r="M338" s="212"/>
      <c r="N338" s="213"/>
      <c r="O338" s="213"/>
      <c r="P338" s="213"/>
      <c r="Q338" s="213"/>
      <c r="R338" s="213"/>
      <c r="S338" s="213"/>
      <c r="T338" s="213"/>
      <c r="U338" s="214"/>
      <c r="AT338" s="215" t="s">
        <v>162</v>
      </c>
      <c r="AU338" s="215" t="s">
        <v>87</v>
      </c>
      <c r="AV338" s="13" t="s">
        <v>87</v>
      </c>
      <c r="AW338" s="13" t="s">
        <v>34</v>
      </c>
      <c r="AX338" s="13" t="s">
        <v>85</v>
      </c>
      <c r="AY338" s="215" t="s">
        <v>152</v>
      </c>
    </row>
    <row r="339" spans="1:65" s="2" customFormat="1" ht="24.15" customHeight="1">
      <c r="A339" s="33"/>
      <c r="B339" s="34"/>
      <c r="C339" s="227" t="s">
        <v>531</v>
      </c>
      <c r="D339" s="227" t="s">
        <v>300</v>
      </c>
      <c r="E339" s="228" t="s">
        <v>532</v>
      </c>
      <c r="F339" s="229" t="s">
        <v>533</v>
      </c>
      <c r="G339" s="230" t="s">
        <v>341</v>
      </c>
      <c r="H339" s="231">
        <v>3</v>
      </c>
      <c r="I339" s="232"/>
      <c r="J339" s="233">
        <f>ROUND(I339*H339,2)</f>
        <v>0</v>
      </c>
      <c r="K339" s="234"/>
      <c r="L339" s="235"/>
      <c r="M339" s="236" t="s">
        <v>1</v>
      </c>
      <c r="N339" s="237" t="s">
        <v>43</v>
      </c>
      <c r="O339" s="70"/>
      <c r="P339" s="196">
        <f>O339*H339</f>
        <v>0</v>
      </c>
      <c r="Q339" s="196">
        <v>1.2E-2</v>
      </c>
      <c r="R339" s="196">
        <f>Q339*H339</f>
        <v>3.6000000000000004E-2</v>
      </c>
      <c r="S339" s="196">
        <v>0</v>
      </c>
      <c r="T339" s="196">
        <f>S339*H339</f>
        <v>0</v>
      </c>
      <c r="U339" s="197" t="s">
        <v>1</v>
      </c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98" t="s">
        <v>197</v>
      </c>
      <c r="AT339" s="198" t="s">
        <v>300</v>
      </c>
      <c r="AU339" s="198" t="s">
        <v>87</v>
      </c>
      <c r="AY339" s="16" t="s">
        <v>152</v>
      </c>
      <c r="BE339" s="199">
        <f>IF(N339="základní",J339,0)</f>
        <v>0</v>
      </c>
      <c r="BF339" s="199">
        <f>IF(N339="snížená",J339,0)</f>
        <v>0</v>
      </c>
      <c r="BG339" s="199">
        <f>IF(N339="zákl. přenesená",J339,0)</f>
        <v>0</v>
      </c>
      <c r="BH339" s="199">
        <f>IF(N339="sníž. přenesená",J339,0)</f>
        <v>0</v>
      </c>
      <c r="BI339" s="199">
        <f>IF(N339="nulová",J339,0)</f>
        <v>0</v>
      </c>
      <c r="BJ339" s="16" t="s">
        <v>85</v>
      </c>
      <c r="BK339" s="199">
        <f>ROUND(I339*H339,2)</f>
        <v>0</v>
      </c>
      <c r="BL339" s="16" t="s">
        <v>158</v>
      </c>
      <c r="BM339" s="198" t="s">
        <v>534</v>
      </c>
    </row>
    <row r="340" spans="1:65" s="2" customFormat="1" ht="19.2">
      <c r="A340" s="33"/>
      <c r="B340" s="34"/>
      <c r="C340" s="35"/>
      <c r="D340" s="200" t="s">
        <v>160</v>
      </c>
      <c r="E340" s="35"/>
      <c r="F340" s="201" t="s">
        <v>533</v>
      </c>
      <c r="G340" s="35"/>
      <c r="H340" s="35"/>
      <c r="I340" s="202"/>
      <c r="J340" s="35"/>
      <c r="K340" s="35"/>
      <c r="L340" s="38"/>
      <c r="M340" s="203"/>
      <c r="N340" s="204"/>
      <c r="O340" s="70"/>
      <c r="P340" s="70"/>
      <c r="Q340" s="70"/>
      <c r="R340" s="70"/>
      <c r="S340" s="70"/>
      <c r="T340" s="70"/>
      <c r="U340" s="71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160</v>
      </c>
      <c r="AU340" s="16" t="s">
        <v>87</v>
      </c>
    </row>
    <row r="341" spans="1:65" s="2" customFormat="1" ht="16.5" customHeight="1">
      <c r="A341" s="33"/>
      <c r="B341" s="34"/>
      <c r="C341" s="227" t="s">
        <v>535</v>
      </c>
      <c r="D341" s="227" t="s">
        <v>300</v>
      </c>
      <c r="E341" s="228" t="s">
        <v>536</v>
      </c>
      <c r="F341" s="229" t="s">
        <v>537</v>
      </c>
      <c r="G341" s="230" t="s">
        <v>341</v>
      </c>
      <c r="H341" s="231">
        <v>3</v>
      </c>
      <c r="I341" s="232"/>
      <c r="J341" s="233">
        <f>ROUND(I341*H341,2)</f>
        <v>0</v>
      </c>
      <c r="K341" s="234"/>
      <c r="L341" s="235"/>
      <c r="M341" s="236" t="s">
        <v>1</v>
      </c>
      <c r="N341" s="237" t="s">
        <v>43</v>
      </c>
      <c r="O341" s="70"/>
      <c r="P341" s="196">
        <f>O341*H341</f>
        <v>0</v>
      </c>
      <c r="Q341" s="196">
        <v>1.5E-3</v>
      </c>
      <c r="R341" s="196">
        <f>Q341*H341</f>
        <v>4.5000000000000005E-3</v>
      </c>
      <c r="S341" s="196">
        <v>0</v>
      </c>
      <c r="T341" s="196">
        <f>S341*H341</f>
        <v>0</v>
      </c>
      <c r="U341" s="197" t="s">
        <v>1</v>
      </c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8" t="s">
        <v>197</v>
      </c>
      <c r="AT341" s="198" t="s">
        <v>300</v>
      </c>
      <c r="AU341" s="198" t="s">
        <v>87</v>
      </c>
      <c r="AY341" s="16" t="s">
        <v>152</v>
      </c>
      <c r="BE341" s="199">
        <f>IF(N341="základní",J341,0)</f>
        <v>0</v>
      </c>
      <c r="BF341" s="199">
        <f>IF(N341="snížená",J341,0)</f>
        <v>0</v>
      </c>
      <c r="BG341" s="199">
        <f>IF(N341="zákl. přenesená",J341,0)</f>
        <v>0</v>
      </c>
      <c r="BH341" s="199">
        <f>IF(N341="sníž. přenesená",J341,0)</f>
        <v>0</v>
      </c>
      <c r="BI341" s="199">
        <f>IF(N341="nulová",J341,0)</f>
        <v>0</v>
      </c>
      <c r="BJ341" s="16" t="s">
        <v>85</v>
      </c>
      <c r="BK341" s="199">
        <f>ROUND(I341*H341,2)</f>
        <v>0</v>
      </c>
      <c r="BL341" s="16" t="s">
        <v>158</v>
      </c>
      <c r="BM341" s="198" t="s">
        <v>538</v>
      </c>
    </row>
    <row r="342" spans="1:65" s="2" customFormat="1" ht="10.199999999999999">
      <c r="A342" s="33"/>
      <c r="B342" s="34"/>
      <c r="C342" s="35"/>
      <c r="D342" s="200" t="s">
        <v>160</v>
      </c>
      <c r="E342" s="35"/>
      <c r="F342" s="201" t="s">
        <v>537</v>
      </c>
      <c r="G342" s="35"/>
      <c r="H342" s="35"/>
      <c r="I342" s="202"/>
      <c r="J342" s="35"/>
      <c r="K342" s="35"/>
      <c r="L342" s="38"/>
      <c r="M342" s="203"/>
      <c r="N342" s="204"/>
      <c r="O342" s="70"/>
      <c r="P342" s="70"/>
      <c r="Q342" s="70"/>
      <c r="R342" s="70"/>
      <c r="S342" s="70"/>
      <c r="T342" s="70"/>
      <c r="U342" s="71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160</v>
      </c>
      <c r="AU342" s="16" t="s">
        <v>87</v>
      </c>
    </row>
    <row r="343" spans="1:65" s="2" customFormat="1" ht="16.5" customHeight="1">
      <c r="A343" s="33"/>
      <c r="B343" s="34"/>
      <c r="C343" s="186" t="s">
        <v>539</v>
      </c>
      <c r="D343" s="186" t="s">
        <v>154</v>
      </c>
      <c r="E343" s="187" t="s">
        <v>540</v>
      </c>
      <c r="F343" s="188" t="s">
        <v>541</v>
      </c>
      <c r="G343" s="189" t="s">
        <v>341</v>
      </c>
      <c r="H343" s="190">
        <v>2</v>
      </c>
      <c r="I343" s="191"/>
      <c r="J343" s="192">
        <f>ROUND(I343*H343,2)</f>
        <v>0</v>
      </c>
      <c r="K343" s="193"/>
      <c r="L343" s="38"/>
      <c r="M343" s="194" t="s">
        <v>1</v>
      </c>
      <c r="N343" s="195" t="s">
        <v>43</v>
      </c>
      <c r="O343" s="70"/>
      <c r="P343" s="196">
        <f>O343*H343</f>
        <v>0</v>
      </c>
      <c r="Q343" s="196">
        <v>7.2000000000000005E-4</v>
      </c>
      <c r="R343" s="196">
        <f>Q343*H343</f>
        <v>1.4400000000000001E-3</v>
      </c>
      <c r="S343" s="196">
        <v>0</v>
      </c>
      <c r="T343" s="196">
        <f>S343*H343</f>
        <v>0</v>
      </c>
      <c r="U343" s="197" t="s">
        <v>1</v>
      </c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8" t="s">
        <v>158</v>
      </c>
      <c r="AT343" s="198" t="s">
        <v>154</v>
      </c>
      <c r="AU343" s="198" t="s">
        <v>87</v>
      </c>
      <c r="AY343" s="16" t="s">
        <v>152</v>
      </c>
      <c r="BE343" s="199">
        <f>IF(N343="základní",J343,0)</f>
        <v>0</v>
      </c>
      <c r="BF343" s="199">
        <f>IF(N343="snížená",J343,0)</f>
        <v>0</v>
      </c>
      <c r="BG343" s="199">
        <f>IF(N343="zákl. přenesená",J343,0)</f>
        <v>0</v>
      </c>
      <c r="BH343" s="199">
        <f>IF(N343="sníž. přenesená",J343,0)</f>
        <v>0</v>
      </c>
      <c r="BI343" s="199">
        <f>IF(N343="nulová",J343,0)</f>
        <v>0</v>
      </c>
      <c r="BJ343" s="16" t="s">
        <v>85</v>
      </c>
      <c r="BK343" s="199">
        <f>ROUND(I343*H343,2)</f>
        <v>0</v>
      </c>
      <c r="BL343" s="16" t="s">
        <v>158</v>
      </c>
      <c r="BM343" s="198" t="s">
        <v>542</v>
      </c>
    </row>
    <row r="344" spans="1:65" s="2" customFormat="1" ht="19.2">
      <c r="A344" s="33"/>
      <c r="B344" s="34"/>
      <c r="C344" s="35"/>
      <c r="D344" s="200" t="s">
        <v>160</v>
      </c>
      <c r="E344" s="35"/>
      <c r="F344" s="201" t="s">
        <v>543</v>
      </c>
      <c r="G344" s="35"/>
      <c r="H344" s="35"/>
      <c r="I344" s="202"/>
      <c r="J344" s="35"/>
      <c r="K344" s="35"/>
      <c r="L344" s="38"/>
      <c r="M344" s="203"/>
      <c r="N344" s="204"/>
      <c r="O344" s="70"/>
      <c r="P344" s="70"/>
      <c r="Q344" s="70"/>
      <c r="R344" s="70"/>
      <c r="S344" s="70"/>
      <c r="T344" s="70"/>
      <c r="U344" s="71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160</v>
      </c>
      <c r="AU344" s="16" t="s">
        <v>87</v>
      </c>
    </row>
    <row r="345" spans="1:65" s="13" customFormat="1" ht="10.199999999999999">
      <c r="B345" s="205"/>
      <c r="C345" s="206"/>
      <c r="D345" s="200" t="s">
        <v>162</v>
      </c>
      <c r="E345" s="207" t="s">
        <v>1</v>
      </c>
      <c r="F345" s="208" t="s">
        <v>87</v>
      </c>
      <c r="G345" s="206"/>
      <c r="H345" s="209">
        <v>2</v>
      </c>
      <c r="I345" s="210"/>
      <c r="J345" s="206"/>
      <c r="K345" s="206"/>
      <c r="L345" s="211"/>
      <c r="M345" s="212"/>
      <c r="N345" s="213"/>
      <c r="O345" s="213"/>
      <c r="P345" s="213"/>
      <c r="Q345" s="213"/>
      <c r="R345" s="213"/>
      <c r="S345" s="213"/>
      <c r="T345" s="213"/>
      <c r="U345" s="214"/>
      <c r="AT345" s="215" t="s">
        <v>162</v>
      </c>
      <c r="AU345" s="215" t="s">
        <v>87</v>
      </c>
      <c r="AV345" s="13" t="s">
        <v>87</v>
      </c>
      <c r="AW345" s="13" t="s">
        <v>34</v>
      </c>
      <c r="AX345" s="13" t="s">
        <v>85</v>
      </c>
      <c r="AY345" s="215" t="s">
        <v>152</v>
      </c>
    </row>
    <row r="346" spans="1:65" s="2" customFormat="1" ht="24.15" customHeight="1">
      <c r="A346" s="33"/>
      <c r="B346" s="34"/>
      <c r="C346" s="227" t="s">
        <v>544</v>
      </c>
      <c r="D346" s="227" t="s">
        <v>300</v>
      </c>
      <c r="E346" s="228" t="s">
        <v>545</v>
      </c>
      <c r="F346" s="229" t="s">
        <v>546</v>
      </c>
      <c r="G346" s="230" t="s">
        <v>341</v>
      </c>
      <c r="H346" s="231">
        <v>2</v>
      </c>
      <c r="I346" s="232"/>
      <c r="J346" s="233">
        <f>ROUND(I346*H346,2)</f>
        <v>0</v>
      </c>
      <c r="K346" s="234"/>
      <c r="L346" s="235"/>
      <c r="M346" s="236" t="s">
        <v>1</v>
      </c>
      <c r="N346" s="237" t="s">
        <v>43</v>
      </c>
      <c r="O346" s="70"/>
      <c r="P346" s="196">
        <f>O346*H346</f>
        <v>0</v>
      </c>
      <c r="Q346" s="196">
        <v>1.0999999999999999E-2</v>
      </c>
      <c r="R346" s="196">
        <f>Q346*H346</f>
        <v>2.1999999999999999E-2</v>
      </c>
      <c r="S346" s="196">
        <v>0</v>
      </c>
      <c r="T346" s="196">
        <f>S346*H346</f>
        <v>0</v>
      </c>
      <c r="U346" s="197" t="s">
        <v>1</v>
      </c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197</v>
      </c>
      <c r="AT346" s="198" t="s">
        <v>300</v>
      </c>
      <c r="AU346" s="198" t="s">
        <v>87</v>
      </c>
      <c r="AY346" s="16" t="s">
        <v>152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85</v>
      </c>
      <c r="BK346" s="199">
        <f>ROUND(I346*H346,2)</f>
        <v>0</v>
      </c>
      <c r="BL346" s="16" t="s">
        <v>158</v>
      </c>
      <c r="BM346" s="198" t="s">
        <v>547</v>
      </c>
    </row>
    <row r="347" spans="1:65" s="2" customFormat="1" ht="19.2">
      <c r="A347" s="33"/>
      <c r="B347" s="34"/>
      <c r="C347" s="35"/>
      <c r="D347" s="200" t="s">
        <v>160</v>
      </c>
      <c r="E347" s="35"/>
      <c r="F347" s="201" t="s">
        <v>546</v>
      </c>
      <c r="G347" s="35"/>
      <c r="H347" s="35"/>
      <c r="I347" s="202"/>
      <c r="J347" s="35"/>
      <c r="K347" s="35"/>
      <c r="L347" s="38"/>
      <c r="M347" s="203"/>
      <c r="N347" s="204"/>
      <c r="O347" s="70"/>
      <c r="P347" s="70"/>
      <c r="Q347" s="70"/>
      <c r="R347" s="70"/>
      <c r="S347" s="70"/>
      <c r="T347" s="70"/>
      <c r="U347" s="71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160</v>
      </c>
      <c r="AU347" s="16" t="s">
        <v>87</v>
      </c>
    </row>
    <row r="348" spans="1:65" s="2" customFormat="1" ht="24.15" customHeight="1">
      <c r="A348" s="33"/>
      <c r="B348" s="34"/>
      <c r="C348" s="186" t="s">
        <v>548</v>
      </c>
      <c r="D348" s="186" t="s">
        <v>154</v>
      </c>
      <c r="E348" s="187" t="s">
        <v>549</v>
      </c>
      <c r="F348" s="188" t="s">
        <v>550</v>
      </c>
      <c r="G348" s="189" t="s">
        <v>341</v>
      </c>
      <c r="H348" s="190">
        <v>1</v>
      </c>
      <c r="I348" s="191"/>
      <c r="J348" s="192">
        <f>ROUND(I348*H348,2)</f>
        <v>0</v>
      </c>
      <c r="K348" s="193"/>
      <c r="L348" s="38"/>
      <c r="M348" s="194" t="s">
        <v>1</v>
      </c>
      <c r="N348" s="195" t="s">
        <v>43</v>
      </c>
      <c r="O348" s="70"/>
      <c r="P348" s="196">
        <f>O348*H348</f>
        <v>0</v>
      </c>
      <c r="Q348" s="196">
        <v>1.6199999999999999E-3</v>
      </c>
      <c r="R348" s="196">
        <f>Q348*H348</f>
        <v>1.6199999999999999E-3</v>
      </c>
      <c r="S348" s="196">
        <v>0</v>
      </c>
      <c r="T348" s="196">
        <f>S348*H348</f>
        <v>0</v>
      </c>
      <c r="U348" s="197" t="s">
        <v>1</v>
      </c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8" t="s">
        <v>158</v>
      </c>
      <c r="AT348" s="198" t="s">
        <v>154</v>
      </c>
      <c r="AU348" s="198" t="s">
        <v>87</v>
      </c>
      <c r="AY348" s="16" t="s">
        <v>152</v>
      </c>
      <c r="BE348" s="199">
        <f>IF(N348="základní",J348,0)</f>
        <v>0</v>
      </c>
      <c r="BF348" s="199">
        <f>IF(N348="snížená",J348,0)</f>
        <v>0</v>
      </c>
      <c r="BG348" s="199">
        <f>IF(N348="zákl. přenesená",J348,0)</f>
        <v>0</v>
      </c>
      <c r="BH348" s="199">
        <f>IF(N348="sníž. přenesená",J348,0)</f>
        <v>0</v>
      </c>
      <c r="BI348" s="199">
        <f>IF(N348="nulová",J348,0)</f>
        <v>0</v>
      </c>
      <c r="BJ348" s="16" t="s">
        <v>85</v>
      </c>
      <c r="BK348" s="199">
        <f>ROUND(I348*H348,2)</f>
        <v>0</v>
      </c>
      <c r="BL348" s="16" t="s">
        <v>158</v>
      </c>
      <c r="BM348" s="198" t="s">
        <v>551</v>
      </c>
    </row>
    <row r="349" spans="1:65" s="2" customFormat="1" ht="19.2">
      <c r="A349" s="33"/>
      <c r="B349" s="34"/>
      <c r="C349" s="35"/>
      <c r="D349" s="200" t="s">
        <v>160</v>
      </c>
      <c r="E349" s="35"/>
      <c r="F349" s="201" t="s">
        <v>552</v>
      </c>
      <c r="G349" s="35"/>
      <c r="H349" s="35"/>
      <c r="I349" s="202"/>
      <c r="J349" s="35"/>
      <c r="K349" s="35"/>
      <c r="L349" s="38"/>
      <c r="M349" s="203"/>
      <c r="N349" s="204"/>
      <c r="O349" s="70"/>
      <c r="P349" s="70"/>
      <c r="Q349" s="70"/>
      <c r="R349" s="70"/>
      <c r="S349" s="70"/>
      <c r="T349" s="70"/>
      <c r="U349" s="71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160</v>
      </c>
      <c r="AU349" s="16" t="s">
        <v>87</v>
      </c>
    </row>
    <row r="350" spans="1:65" s="13" customFormat="1" ht="10.199999999999999">
      <c r="B350" s="205"/>
      <c r="C350" s="206"/>
      <c r="D350" s="200" t="s">
        <v>162</v>
      </c>
      <c r="E350" s="207" t="s">
        <v>1</v>
      </c>
      <c r="F350" s="208" t="s">
        <v>85</v>
      </c>
      <c r="G350" s="206"/>
      <c r="H350" s="209">
        <v>1</v>
      </c>
      <c r="I350" s="210"/>
      <c r="J350" s="206"/>
      <c r="K350" s="206"/>
      <c r="L350" s="211"/>
      <c r="M350" s="212"/>
      <c r="N350" s="213"/>
      <c r="O350" s="213"/>
      <c r="P350" s="213"/>
      <c r="Q350" s="213"/>
      <c r="R350" s="213"/>
      <c r="S350" s="213"/>
      <c r="T350" s="213"/>
      <c r="U350" s="214"/>
      <c r="AT350" s="215" t="s">
        <v>162</v>
      </c>
      <c r="AU350" s="215" t="s">
        <v>87</v>
      </c>
      <c r="AV350" s="13" t="s">
        <v>87</v>
      </c>
      <c r="AW350" s="13" t="s">
        <v>34</v>
      </c>
      <c r="AX350" s="13" t="s">
        <v>85</v>
      </c>
      <c r="AY350" s="215" t="s">
        <v>152</v>
      </c>
    </row>
    <row r="351" spans="1:65" s="2" customFormat="1" ht="24.15" customHeight="1">
      <c r="A351" s="33"/>
      <c r="B351" s="34"/>
      <c r="C351" s="227" t="s">
        <v>553</v>
      </c>
      <c r="D351" s="227" t="s">
        <v>300</v>
      </c>
      <c r="E351" s="228" t="s">
        <v>554</v>
      </c>
      <c r="F351" s="229" t="s">
        <v>555</v>
      </c>
      <c r="G351" s="230" t="s">
        <v>341</v>
      </c>
      <c r="H351" s="231">
        <v>1</v>
      </c>
      <c r="I351" s="232"/>
      <c r="J351" s="233">
        <f>ROUND(I351*H351,2)</f>
        <v>0</v>
      </c>
      <c r="K351" s="234"/>
      <c r="L351" s="235"/>
      <c r="M351" s="236" t="s">
        <v>1</v>
      </c>
      <c r="N351" s="237" t="s">
        <v>43</v>
      </c>
      <c r="O351" s="70"/>
      <c r="P351" s="196">
        <f>O351*H351</f>
        <v>0</v>
      </c>
      <c r="Q351" s="196">
        <v>1.7999999999999999E-2</v>
      </c>
      <c r="R351" s="196">
        <f>Q351*H351</f>
        <v>1.7999999999999999E-2</v>
      </c>
      <c r="S351" s="196">
        <v>0</v>
      </c>
      <c r="T351" s="196">
        <f>S351*H351</f>
        <v>0</v>
      </c>
      <c r="U351" s="197" t="s">
        <v>1</v>
      </c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8" t="s">
        <v>197</v>
      </c>
      <c r="AT351" s="198" t="s">
        <v>300</v>
      </c>
      <c r="AU351" s="198" t="s">
        <v>87</v>
      </c>
      <c r="AY351" s="16" t="s">
        <v>152</v>
      </c>
      <c r="BE351" s="199">
        <f>IF(N351="základní",J351,0)</f>
        <v>0</v>
      </c>
      <c r="BF351" s="199">
        <f>IF(N351="snížená",J351,0)</f>
        <v>0</v>
      </c>
      <c r="BG351" s="199">
        <f>IF(N351="zákl. přenesená",J351,0)</f>
        <v>0</v>
      </c>
      <c r="BH351" s="199">
        <f>IF(N351="sníž. přenesená",J351,0)</f>
        <v>0</v>
      </c>
      <c r="BI351" s="199">
        <f>IF(N351="nulová",J351,0)</f>
        <v>0</v>
      </c>
      <c r="BJ351" s="16" t="s">
        <v>85</v>
      </c>
      <c r="BK351" s="199">
        <f>ROUND(I351*H351,2)</f>
        <v>0</v>
      </c>
      <c r="BL351" s="16" t="s">
        <v>158</v>
      </c>
      <c r="BM351" s="198" t="s">
        <v>556</v>
      </c>
    </row>
    <row r="352" spans="1:65" s="2" customFormat="1" ht="19.2">
      <c r="A352" s="33"/>
      <c r="B352" s="34"/>
      <c r="C352" s="35"/>
      <c r="D352" s="200" t="s">
        <v>160</v>
      </c>
      <c r="E352" s="35"/>
      <c r="F352" s="201" t="s">
        <v>555</v>
      </c>
      <c r="G352" s="35"/>
      <c r="H352" s="35"/>
      <c r="I352" s="202"/>
      <c r="J352" s="35"/>
      <c r="K352" s="35"/>
      <c r="L352" s="38"/>
      <c r="M352" s="203"/>
      <c r="N352" s="204"/>
      <c r="O352" s="70"/>
      <c r="P352" s="70"/>
      <c r="Q352" s="70"/>
      <c r="R352" s="70"/>
      <c r="S352" s="70"/>
      <c r="T352" s="70"/>
      <c r="U352" s="71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160</v>
      </c>
      <c r="AU352" s="16" t="s">
        <v>87</v>
      </c>
    </row>
    <row r="353" spans="1:65" s="2" customFormat="1" ht="16.5" customHeight="1">
      <c r="A353" s="33"/>
      <c r="B353" s="34"/>
      <c r="C353" s="227" t="s">
        <v>557</v>
      </c>
      <c r="D353" s="227" t="s">
        <v>300</v>
      </c>
      <c r="E353" s="228" t="s">
        <v>558</v>
      </c>
      <c r="F353" s="229" t="s">
        <v>559</v>
      </c>
      <c r="G353" s="230" t="s">
        <v>341</v>
      </c>
      <c r="H353" s="231">
        <v>1</v>
      </c>
      <c r="I353" s="232"/>
      <c r="J353" s="233">
        <f>ROUND(I353*H353,2)</f>
        <v>0</v>
      </c>
      <c r="K353" s="234"/>
      <c r="L353" s="235"/>
      <c r="M353" s="236" t="s">
        <v>1</v>
      </c>
      <c r="N353" s="237" t="s">
        <v>43</v>
      </c>
      <c r="O353" s="70"/>
      <c r="P353" s="196">
        <f>O353*H353</f>
        <v>0</v>
      </c>
      <c r="Q353" s="196">
        <v>4.4999999999999999E-4</v>
      </c>
      <c r="R353" s="196">
        <f>Q353*H353</f>
        <v>4.4999999999999999E-4</v>
      </c>
      <c r="S353" s="196">
        <v>0</v>
      </c>
      <c r="T353" s="196">
        <f>S353*H353</f>
        <v>0</v>
      </c>
      <c r="U353" s="197" t="s">
        <v>1</v>
      </c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98" t="s">
        <v>197</v>
      </c>
      <c r="AT353" s="198" t="s">
        <v>300</v>
      </c>
      <c r="AU353" s="198" t="s">
        <v>87</v>
      </c>
      <c r="AY353" s="16" t="s">
        <v>152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6" t="s">
        <v>85</v>
      </c>
      <c r="BK353" s="199">
        <f>ROUND(I353*H353,2)</f>
        <v>0</v>
      </c>
      <c r="BL353" s="16" t="s">
        <v>158</v>
      </c>
      <c r="BM353" s="198" t="s">
        <v>560</v>
      </c>
    </row>
    <row r="354" spans="1:65" s="2" customFormat="1" ht="10.199999999999999">
      <c r="A354" s="33"/>
      <c r="B354" s="34"/>
      <c r="C354" s="35"/>
      <c r="D354" s="200" t="s">
        <v>160</v>
      </c>
      <c r="E354" s="35"/>
      <c r="F354" s="201" t="s">
        <v>559</v>
      </c>
      <c r="G354" s="35"/>
      <c r="H354" s="35"/>
      <c r="I354" s="202"/>
      <c r="J354" s="35"/>
      <c r="K354" s="35"/>
      <c r="L354" s="38"/>
      <c r="M354" s="203"/>
      <c r="N354" s="204"/>
      <c r="O354" s="70"/>
      <c r="P354" s="70"/>
      <c r="Q354" s="70"/>
      <c r="R354" s="70"/>
      <c r="S354" s="70"/>
      <c r="T354" s="70"/>
      <c r="U354" s="71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160</v>
      </c>
      <c r="AU354" s="16" t="s">
        <v>87</v>
      </c>
    </row>
    <row r="355" spans="1:65" s="2" customFormat="1" ht="16.5" customHeight="1">
      <c r="A355" s="33"/>
      <c r="B355" s="34"/>
      <c r="C355" s="186" t="s">
        <v>561</v>
      </c>
      <c r="D355" s="186" t="s">
        <v>154</v>
      </c>
      <c r="E355" s="187" t="s">
        <v>562</v>
      </c>
      <c r="F355" s="188" t="s">
        <v>563</v>
      </c>
      <c r="G355" s="189" t="s">
        <v>183</v>
      </c>
      <c r="H355" s="190">
        <v>29.8</v>
      </c>
      <c r="I355" s="191"/>
      <c r="J355" s="192">
        <f>ROUND(I355*H355,2)</f>
        <v>0</v>
      </c>
      <c r="K355" s="193"/>
      <c r="L355" s="38"/>
      <c r="M355" s="194" t="s">
        <v>1</v>
      </c>
      <c r="N355" s="195" t="s">
        <v>43</v>
      </c>
      <c r="O355" s="70"/>
      <c r="P355" s="196">
        <f>O355*H355</f>
        <v>0</v>
      </c>
      <c r="Q355" s="196">
        <v>0</v>
      </c>
      <c r="R355" s="196">
        <f>Q355*H355</f>
        <v>0</v>
      </c>
      <c r="S355" s="196">
        <v>0</v>
      </c>
      <c r="T355" s="196">
        <f>S355*H355</f>
        <v>0</v>
      </c>
      <c r="U355" s="197" t="s">
        <v>1</v>
      </c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8" t="s">
        <v>158</v>
      </c>
      <c r="AT355" s="198" t="s">
        <v>154</v>
      </c>
      <c r="AU355" s="198" t="s">
        <v>87</v>
      </c>
      <c r="AY355" s="16" t="s">
        <v>152</v>
      </c>
      <c r="BE355" s="199">
        <f>IF(N355="základní",J355,0)</f>
        <v>0</v>
      </c>
      <c r="BF355" s="199">
        <f>IF(N355="snížená",J355,0)</f>
        <v>0</v>
      </c>
      <c r="BG355" s="199">
        <f>IF(N355="zákl. přenesená",J355,0)</f>
        <v>0</v>
      </c>
      <c r="BH355" s="199">
        <f>IF(N355="sníž. přenesená",J355,0)</f>
        <v>0</v>
      </c>
      <c r="BI355" s="199">
        <f>IF(N355="nulová",J355,0)</f>
        <v>0</v>
      </c>
      <c r="BJ355" s="16" t="s">
        <v>85</v>
      </c>
      <c r="BK355" s="199">
        <f>ROUND(I355*H355,2)</f>
        <v>0</v>
      </c>
      <c r="BL355" s="16" t="s">
        <v>158</v>
      </c>
      <c r="BM355" s="198" t="s">
        <v>564</v>
      </c>
    </row>
    <row r="356" spans="1:65" s="2" customFormat="1" ht="10.199999999999999">
      <c r="A356" s="33"/>
      <c r="B356" s="34"/>
      <c r="C356" s="35"/>
      <c r="D356" s="200" t="s">
        <v>160</v>
      </c>
      <c r="E356" s="35"/>
      <c r="F356" s="201" t="s">
        <v>565</v>
      </c>
      <c r="G356" s="35"/>
      <c r="H356" s="35"/>
      <c r="I356" s="202"/>
      <c r="J356" s="35"/>
      <c r="K356" s="35"/>
      <c r="L356" s="38"/>
      <c r="M356" s="203"/>
      <c r="N356" s="204"/>
      <c r="O356" s="70"/>
      <c r="P356" s="70"/>
      <c r="Q356" s="70"/>
      <c r="R356" s="70"/>
      <c r="S356" s="70"/>
      <c r="T356" s="70"/>
      <c r="U356" s="71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160</v>
      </c>
      <c r="AU356" s="16" t="s">
        <v>87</v>
      </c>
    </row>
    <row r="357" spans="1:65" s="13" customFormat="1" ht="10.199999999999999">
      <c r="B357" s="205"/>
      <c r="C357" s="206"/>
      <c r="D357" s="200" t="s">
        <v>162</v>
      </c>
      <c r="E357" s="207" t="s">
        <v>1</v>
      </c>
      <c r="F357" s="208" t="s">
        <v>566</v>
      </c>
      <c r="G357" s="206"/>
      <c r="H357" s="209">
        <v>29.8</v>
      </c>
      <c r="I357" s="210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3"/>
      <c r="U357" s="214"/>
      <c r="AT357" s="215" t="s">
        <v>162</v>
      </c>
      <c r="AU357" s="215" t="s">
        <v>87</v>
      </c>
      <c r="AV357" s="13" t="s">
        <v>87</v>
      </c>
      <c r="AW357" s="13" t="s">
        <v>34</v>
      </c>
      <c r="AX357" s="13" t="s">
        <v>85</v>
      </c>
      <c r="AY357" s="215" t="s">
        <v>152</v>
      </c>
    </row>
    <row r="358" spans="1:65" s="2" customFormat="1" ht="24.15" customHeight="1">
      <c r="A358" s="33"/>
      <c r="B358" s="34"/>
      <c r="C358" s="186" t="s">
        <v>567</v>
      </c>
      <c r="D358" s="186" t="s">
        <v>154</v>
      </c>
      <c r="E358" s="187" t="s">
        <v>568</v>
      </c>
      <c r="F358" s="188" t="s">
        <v>569</v>
      </c>
      <c r="G358" s="189" t="s">
        <v>341</v>
      </c>
      <c r="H358" s="190">
        <v>1</v>
      </c>
      <c r="I358" s="191"/>
      <c r="J358" s="192">
        <f>ROUND(I358*H358,2)</f>
        <v>0</v>
      </c>
      <c r="K358" s="193"/>
      <c r="L358" s="38"/>
      <c r="M358" s="194" t="s">
        <v>1</v>
      </c>
      <c r="N358" s="195" t="s">
        <v>43</v>
      </c>
      <c r="O358" s="70"/>
      <c r="P358" s="196">
        <f>O358*H358</f>
        <v>0</v>
      </c>
      <c r="Q358" s="196">
        <v>0.45937</v>
      </c>
      <c r="R358" s="196">
        <f>Q358*H358</f>
        <v>0.45937</v>
      </c>
      <c r="S358" s="196">
        <v>0</v>
      </c>
      <c r="T358" s="196">
        <f>S358*H358</f>
        <v>0</v>
      </c>
      <c r="U358" s="197" t="s">
        <v>1</v>
      </c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158</v>
      </c>
      <c r="AT358" s="198" t="s">
        <v>154</v>
      </c>
      <c r="AU358" s="198" t="s">
        <v>87</v>
      </c>
      <c r="AY358" s="16" t="s">
        <v>152</v>
      </c>
      <c r="BE358" s="199">
        <f>IF(N358="základní",J358,0)</f>
        <v>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85</v>
      </c>
      <c r="BK358" s="199">
        <f>ROUND(I358*H358,2)</f>
        <v>0</v>
      </c>
      <c r="BL358" s="16" t="s">
        <v>158</v>
      </c>
      <c r="BM358" s="198" t="s">
        <v>570</v>
      </c>
    </row>
    <row r="359" spans="1:65" s="2" customFormat="1" ht="19.2">
      <c r="A359" s="33"/>
      <c r="B359" s="34"/>
      <c r="C359" s="35"/>
      <c r="D359" s="200" t="s">
        <v>160</v>
      </c>
      <c r="E359" s="35"/>
      <c r="F359" s="201" t="s">
        <v>571</v>
      </c>
      <c r="G359" s="35"/>
      <c r="H359" s="35"/>
      <c r="I359" s="202"/>
      <c r="J359" s="35"/>
      <c r="K359" s="35"/>
      <c r="L359" s="38"/>
      <c r="M359" s="203"/>
      <c r="N359" s="204"/>
      <c r="O359" s="70"/>
      <c r="P359" s="70"/>
      <c r="Q359" s="70"/>
      <c r="R359" s="70"/>
      <c r="S359" s="70"/>
      <c r="T359" s="70"/>
      <c r="U359" s="71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160</v>
      </c>
      <c r="AU359" s="16" t="s">
        <v>87</v>
      </c>
    </row>
    <row r="360" spans="1:65" s="13" customFormat="1" ht="10.199999999999999">
      <c r="B360" s="205"/>
      <c r="C360" s="206"/>
      <c r="D360" s="200" t="s">
        <v>162</v>
      </c>
      <c r="E360" s="207" t="s">
        <v>1</v>
      </c>
      <c r="F360" s="208" t="s">
        <v>85</v>
      </c>
      <c r="G360" s="206"/>
      <c r="H360" s="209">
        <v>1</v>
      </c>
      <c r="I360" s="210"/>
      <c r="J360" s="206"/>
      <c r="K360" s="206"/>
      <c r="L360" s="211"/>
      <c r="M360" s="212"/>
      <c r="N360" s="213"/>
      <c r="O360" s="213"/>
      <c r="P360" s="213"/>
      <c r="Q360" s="213"/>
      <c r="R360" s="213"/>
      <c r="S360" s="213"/>
      <c r="T360" s="213"/>
      <c r="U360" s="214"/>
      <c r="AT360" s="215" t="s">
        <v>162</v>
      </c>
      <c r="AU360" s="215" t="s">
        <v>87</v>
      </c>
      <c r="AV360" s="13" t="s">
        <v>87</v>
      </c>
      <c r="AW360" s="13" t="s">
        <v>34</v>
      </c>
      <c r="AX360" s="13" t="s">
        <v>85</v>
      </c>
      <c r="AY360" s="215" t="s">
        <v>152</v>
      </c>
    </row>
    <row r="361" spans="1:65" s="2" customFormat="1" ht="24.15" customHeight="1">
      <c r="A361" s="33"/>
      <c r="B361" s="34"/>
      <c r="C361" s="186" t="s">
        <v>572</v>
      </c>
      <c r="D361" s="186" t="s">
        <v>154</v>
      </c>
      <c r="E361" s="187" t="s">
        <v>573</v>
      </c>
      <c r="F361" s="188" t="s">
        <v>574</v>
      </c>
      <c r="G361" s="189" t="s">
        <v>341</v>
      </c>
      <c r="H361" s="190">
        <v>1</v>
      </c>
      <c r="I361" s="191"/>
      <c r="J361" s="192">
        <f>ROUND(I361*H361,2)</f>
        <v>0</v>
      </c>
      <c r="K361" s="193"/>
      <c r="L361" s="38"/>
      <c r="M361" s="194" t="s">
        <v>1</v>
      </c>
      <c r="N361" s="195" t="s">
        <v>43</v>
      </c>
      <c r="O361" s="70"/>
      <c r="P361" s="196">
        <f>O361*H361</f>
        <v>0</v>
      </c>
      <c r="Q361" s="196">
        <v>0.41488999999999998</v>
      </c>
      <c r="R361" s="196">
        <f>Q361*H361</f>
        <v>0.41488999999999998</v>
      </c>
      <c r="S361" s="196">
        <v>0</v>
      </c>
      <c r="T361" s="196">
        <f>S361*H361</f>
        <v>0</v>
      </c>
      <c r="U361" s="197" t="s">
        <v>1</v>
      </c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98" t="s">
        <v>158</v>
      </c>
      <c r="AT361" s="198" t="s">
        <v>154</v>
      </c>
      <c r="AU361" s="198" t="s">
        <v>87</v>
      </c>
      <c r="AY361" s="16" t="s">
        <v>152</v>
      </c>
      <c r="BE361" s="199">
        <f>IF(N361="základní",J361,0)</f>
        <v>0</v>
      </c>
      <c r="BF361" s="199">
        <f>IF(N361="snížená",J361,0)</f>
        <v>0</v>
      </c>
      <c r="BG361" s="199">
        <f>IF(N361="zákl. přenesená",J361,0)</f>
        <v>0</v>
      </c>
      <c r="BH361" s="199">
        <f>IF(N361="sníž. přenesená",J361,0)</f>
        <v>0</v>
      </c>
      <c r="BI361" s="199">
        <f>IF(N361="nulová",J361,0)</f>
        <v>0</v>
      </c>
      <c r="BJ361" s="16" t="s">
        <v>85</v>
      </c>
      <c r="BK361" s="199">
        <f>ROUND(I361*H361,2)</f>
        <v>0</v>
      </c>
      <c r="BL361" s="16" t="s">
        <v>158</v>
      </c>
      <c r="BM361" s="198" t="s">
        <v>575</v>
      </c>
    </row>
    <row r="362" spans="1:65" s="2" customFormat="1" ht="19.2">
      <c r="A362" s="33"/>
      <c r="B362" s="34"/>
      <c r="C362" s="35"/>
      <c r="D362" s="200" t="s">
        <v>160</v>
      </c>
      <c r="E362" s="35"/>
      <c r="F362" s="201" t="s">
        <v>576</v>
      </c>
      <c r="G362" s="35"/>
      <c r="H362" s="35"/>
      <c r="I362" s="202"/>
      <c r="J362" s="35"/>
      <c r="K362" s="35"/>
      <c r="L362" s="38"/>
      <c r="M362" s="203"/>
      <c r="N362" s="204"/>
      <c r="O362" s="70"/>
      <c r="P362" s="70"/>
      <c r="Q362" s="70"/>
      <c r="R362" s="70"/>
      <c r="S362" s="70"/>
      <c r="T362" s="70"/>
      <c r="U362" s="71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160</v>
      </c>
      <c r="AU362" s="16" t="s">
        <v>87</v>
      </c>
    </row>
    <row r="363" spans="1:65" s="13" customFormat="1" ht="10.199999999999999">
      <c r="B363" s="205"/>
      <c r="C363" s="206"/>
      <c r="D363" s="200" t="s">
        <v>162</v>
      </c>
      <c r="E363" s="207" t="s">
        <v>1</v>
      </c>
      <c r="F363" s="208" t="s">
        <v>85</v>
      </c>
      <c r="G363" s="206"/>
      <c r="H363" s="209">
        <v>1</v>
      </c>
      <c r="I363" s="210"/>
      <c r="J363" s="206"/>
      <c r="K363" s="206"/>
      <c r="L363" s="211"/>
      <c r="M363" s="212"/>
      <c r="N363" s="213"/>
      <c r="O363" s="213"/>
      <c r="P363" s="213"/>
      <c r="Q363" s="213"/>
      <c r="R363" s="213"/>
      <c r="S363" s="213"/>
      <c r="T363" s="213"/>
      <c r="U363" s="214"/>
      <c r="AT363" s="215" t="s">
        <v>162</v>
      </c>
      <c r="AU363" s="215" t="s">
        <v>87</v>
      </c>
      <c r="AV363" s="13" t="s">
        <v>87</v>
      </c>
      <c r="AW363" s="13" t="s">
        <v>34</v>
      </c>
      <c r="AX363" s="13" t="s">
        <v>85</v>
      </c>
      <c r="AY363" s="215" t="s">
        <v>152</v>
      </c>
    </row>
    <row r="364" spans="1:65" s="2" customFormat="1" ht="24.15" customHeight="1">
      <c r="A364" s="33"/>
      <c r="B364" s="34"/>
      <c r="C364" s="227" t="s">
        <v>577</v>
      </c>
      <c r="D364" s="227" t="s">
        <v>300</v>
      </c>
      <c r="E364" s="228" t="s">
        <v>578</v>
      </c>
      <c r="F364" s="229" t="s">
        <v>579</v>
      </c>
      <c r="G364" s="230" t="s">
        <v>341</v>
      </c>
      <c r="H364" s="231">
        <v>1</v>
      </c>
      <c r="I364" s="232"/>
      <c r="J364" s="233">
        <f>ROUND(I364*H364,2)</f>
        <v>0</v>
      </c>
      <c r="K364" s="234"/>
      <c r="L364" s="235"/>
      <c r="M364" s="236" t="s">
        <v>1</v>
      </c>
      <c r="N364" s="237" t="s">
        <v>43</v>
      </c>
      <c r="O364" s="70"/>
      <c r="P364" s="196">
        <f>O364*H364</f>
        <v>0</v>
      </c>
      <c r="Q364" s="196">
        <v>2.59</v>
      </c>
      <c r="R364" s="196">
        <f>Q364*H364</f>
        <v>2.59</v>
      </c>
      <c r="S364" s="196">
        <v>0</v>
      </c>
      <c r="T364" s="196">
        <f>S364*H364</f>
        <v>0</v>
      </c>
      <c r="U364" s="197" t="s">
        <v>1</v>
      </c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8" t="s">
        <v>197</v>
      </c>
      <c r="AT364" s="198" t="s">
        <v>300</v>
      </c>
      <c r="AU364" s="198" t="s">
        <v>87</v>
      </c>
      <c r="AY364" s="16" t="s">
        <v>152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6" t="s">
        <v>85</v>
      </c>
      <c r="BK364" s="199">
        <f>ROUND(I364*H364,2)</f>
        <v>0</v>
      </c>
      <c r="BL364" s="16" t="s">
        <v>158</v>
      </c>
      <c r="BM364" s="198" t="s">
        <v>580</v>
      </c>
    </row>
    <row r="365" spans="1:65" s="2" customFormat="1" ht="10.199999999999999">
      <c r="A365" s="33"/>
      <c r="B365" s="34"/>
      <c r="C365" s="35"/>
      <c r="D365" s="200" t="s">
        <v>160</v>
      </c>
      <c r="E365" s="35"/>
      <c r="F365" s="201" t="s">
        <v>579</v>
      </c>
      <c r="G365" s="35"/>
      <c r="H365" s="35"/>
      <c r="I365" s="202"/>
      <c r="J365" s="35"/>
      <c r="K365" s="35"/>
      <c r="L365" s="38"/>
      <c r="M365" s="203"/>
      <c r="N365" s="204"/>
      <c r="O365" s="70"/>
      <c r="P365" s="70"/>
      <c r="Q365" s="70"/>
      <c r="R365" s="70"/>
      <c r="S365" s="70"/>
      <c r="T365" s="70"/>
      <c r="U365" s="71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160</v>
      </c>
      <c r="AU365" s="16" t="s">
        <v>87</v>
      </c>
    </row>
    <row r="366" spans="1:65" s="2" customFormat="1" ht="24.15" customHeight="1">
      <c r="A366" s="33"/>
      <c r="B366" s="34"/>
      <c r="C366" s="186" t="s">
        <v>581</v>
      </c>
      <c r="D366" s="186" t="s">
        <v>154</v>
      </c>
      <c r="E366" s="187" t="s">
        <v>582</v>
      </c>
      <c r="F366" s="188" t="s">
        <v>583</v>
      </c>
      <c r="G366" s="189" t="s">
        <v>341</v>
      </c>
      <c r="H366" s="190">
        <v>1</v>
      </c>
      <c r="I366" s="191"/>
      <c r="J366" s="192">
        <f>ROUND(I366*H366,2)</f>
        <v>0</v>
      </c>
      <c r="K366" s="193"/>
      <c r="L366" s="38"/>
      <c r="M366" s="194" t="s">
        <v>1</v>
      </c>
      <c r="N366" s="195" t="s">
        <v>43</v>
      </c>
      <c r="O366" s="70"/>
      <c r="P366" s="196">
        <f>O366*H366</f>
        <v>0</v>
      </c>
      <c r="Q366" s="196">
        <v>9.8899999999999995E-3</v>
      </c>
      <c r="R366" s="196">
        <f>Q366*H366</f>
        <v>9.8899999999999995E-3</v>
      </c>
      <c r="S366" s="196">
        <v>0</v>
      </c>
      <c r="T366" s="196">
        <f>S366*H366</f>
        <v>0</v>
      </c>
      <c r="U366" s="197" t="s">
        <v>1</v>
      </c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8" t="s">
        <v>158</v>
      </c>
      <c r="AT366" s="198" t="s">
        <v>154</v>
      </c>
      <c r="AU366" s="198" t="s">
        <v>87</v>
      </c>
      <c r="AY366" s="16" t="s">
        <v>152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6" t="s">
        <v>85</v>
      </c>
      <c r="BK366" s="199">
        <f>ROUND(I366*H366,2)</f>
        <v>0</v>
      </c>
      <c r="BL366" s="16" t="s">
        <v>158</v>
      </c>
      <c r="BM366" s="198" t="s">
        <v>584</v>
      </c>
    </row>
    <row r="367" spans="1:65" s="2" customFormat="1" ht="19.2">
      <c r="A367" s="33"/>
      <c r="B367" s="34"/>
      <c r="C367" s="35"/>
      <c r="D367" s="200" t="s">
        <v>160</v>
      </c>
      <c r="E367" s="35"/>
      <c r="F367" s="201" t="s">
        <v>585</v>
      </c>
      <c r="G367" s="35"/>
      <c r="H367" s="35"/>
      <c r="I367" s="202"/>
      <c r="J367" s="35"/>
      <c r="K367" s="35"/>
      <c r="L367" s="38"/>
      <c r="M367" s="203"/>
      <c r="N367" s="204"/>
      <c r="O367" s="70"/>
      <c r="P367" s="70"/>
      <c r="Q367" s="70"/>
      <c r="R367" s="70"/>
      <c r="S367" s="70"/>
      <c r="T367" s="70"/>
      <c r="U367" s="71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160</v>
      </c>
      <c r="AU367" s="16" t="s">
        <v>87</v>
      </c>
    </row>
    <row r="368" spans="1:65" s="13" customFormat="1" ht="10.199999999999999">
      <c r="B368" s="205"/>
      <c r="C368" s="206"/>
      <c r="D368" s="200" t="s">
        <v>162</v>
      </c>
      <c r="E368" s="207" t="s">
        <v>1</v>
      </c>
      <c r="F368" s="208" t="s">
        <v>85</v>
      </c>
      <c r="G368" s="206"/>
      <c r="H368" s="209">
        <v>1</v>
      </c>
      <c r="I368" s="210"/>
      <c r="J368" s="206"/>
      <c r="K368" s="206"/>
      <c r="L368" s="211"/>
      <c r="M368" s="212"/>
      <c r="N368" s="213"/>
      <c r="O368" s="213"/>
      <c r="P368" s="213"/>
      <c r="Q368" s="213"/>
      <c r="R368" s="213"/>
      <c r="S368" s="213"/>
      <c r="T368" s="213"/>
      <c r="U368" s="214"/>
      <c r="AT368" s="215" t="s">
        <v>162</v>
      </c>
      <c r="AU368" s="215" t="s">
        <v>87</v>
      </c>
      <c r="AV368" s="13" t="s">
        <v>87</v>
      </c>
      <c r="AW368" s="13" t="s">
        <v>34</v>
      </c>
      <c r="AX368" s="13" t="s">
        <v>85</v>
      </c>
      <c r="AY368" s="215" t="s">
        <v>152</v>
      </c>
    </row>
    <row r="369" spans="1:65" s="2" customFormat="1" ht="21.75" customHeight="1">
      <c r="A369" s="33"/>
      <c r="B369" s="34"/>
      <c r="C369" s="227" t="s">
        <v>586</v>
      </c>
      <c r="D369" s="227" t="s">
        <v>300</v>
      </c>
      <c r="E369" s="228" t="s">
        <v>587</v>
      </c>
      <c r="F369" s="229" t="s">
        <v>588</v>
      </c>
      <c r="G369" s="230" t="s">
        <v>341</v>
      </c>
      <c r="H369" s="231">
        <v>1</v>
      </c>
      <c r="I369" s="232"/>
      <c r="J369" s="233">
        <f>ROUND(I369*H369,2)</f>
        <v>0</v>
      </c>
      <c r="K369" s="234"/>
      <c r="L369" s="235"/>
      <c r="M369" s="236" t="s">
        <v>1</v>
      </c>
      <c r="N369" s="237" t="s">
        <v>43</v>
      </c>
      <c r="O369" s="70"/>
      <c r="P369" s="196">
        <f>O369*H369</f>
        <v>0</v>
      </c>
      <c r="Q369" s="196">
        <v>0.254</v>
      </c>
      <c r="R369" s="196">
        <f>Q369*H369</f>
        <v>0.254</v>
      </c>
      <c r="S369" s="196">
        <v>0</v>
      </c>
      <c r="T369" s="196">
        <f>S369*H369</f>
        <v>0</v>
      </c>
      <c r="U369" s="197" t="s">
        <v>1</v>
      </c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8" t="s">
        <v>197</v>
      </c>
      <c r="AT369" s="198" t="s">
        <v>300</v>
      </c>
      <c r="AU369" s="198" t="s">
        <v>87</v>
      </c>
      <c r="AY369" s="16" t="s">
        <v>152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6" t="s">
        <v>85</v>
      </c>
      <c r="BK369" s="199">
        <f>ROUND(I369*H369,2)</f>
        <v>0</v>
      </c>
      <c r="BL369" s="16" t="s">
        <v>158</v>
      </c>
      <c r="BM369" s="198" t="s">
        <v>589</v>
      </c>
    </row>
    <row r="370" spans="1:65" s="2" customFormat="1" ht="10.199999999999999">
      <c r="A370" s="33"/>
      <c r="B370" s="34"/>
      <c r="C370" s="35"/>
      <c r="D370" s="200" t="s">
        <v>160</v>
      </c>
      <c r="E370" s="35"/>
      <c r="F370" s="201" t="s">
        <v>588</v>
      </c>
      <c r="G370" s="35"/>
      <c r="H370" s="35"/>
      <c r="I370" s="202"/>
      <c r="J370" s="35"/>
      <c r="K370" s="35"/>
      <c r="L370" s="38"/>
      <c r="M370" s="203"/>
      <c r="N370" s="204"/>
      <c r="O370" s="70"/>
      <c r="P370" s="70"/>
      <c r="Q370" s="70"/>
      <c r="R370" s="70"/>
      <c r="S370" s="70"/>
      <c r="T370" s="70"/>
      <c r="U370" s="71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160</v>
      </c>
      <c r="AU370" s="16" t="s">
        <v>87</v>
      </c>
    </row>
    <row r="371" spans="1:65" s="2" customFormat="1" ht="24.15" customHeight="1">
      <c r="A371" s="33"/>
      <c r="B371" s="34"/>
      <c r="C371" s="186" t="s">
        <v>590</v>
      </c>
      <c r="D371" s="186" t="s">
        <v>154</v>
      </c>
      <c r="E371" s="187" t="s">
        <v>591</v>
      </c>
      <c r="F371" s="188" t="s">
        <v>592</v>
      </c>
      <c r="G371" s="189" t="s">
        <v>341</v>
      </c>
      <c r="H371" s="190">
        <v>1</v>
      </c>
      <c r="I371" s="191"/>
      <c r="J371" s="192">
        <f>ROUND(I371*H371,2)</f>
        <v>0</v>
      </c>
      <c r="K371" s="193"/>
      <c r="L371" s="38"/>
      <c r="M371" s="194" t="s">
        <v>1</v>
      </c>
      <c r="N371" s="195" t="s">
        <v>43</v>
      </c>
      <c r="O371" s="70"/>
      <c r="P371" s="196">
        <f>O371*H371</f>
        <v>0</v>
      </c>
      <c r="Q371" s="196">
        <v>9.8899999999999995E-3</v>
      </c>
      <c r="R371" s="196">
        <f>Q371*H371</f>
        <v>9.8899999999999995E-3</v>
      </c>
      <c r="S371" s="196">
        <v>0</v>
      </c>
      <c r="T371" s="196">
        <f>S371*H371</f>
        <v>0</v>
      </c>
      <c r="U371" s="197" t="s">
        <v>1</v>
      </c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98" t="s">
        <v>158</v>
      </c>
      <c r="AT371" s="198" t="s">
        <v>154</v>
      </c>
      <c r="AU371" s="198" t="s">
        <v>87</v>
      </c>
      <c r="AY371" s="16" t="s">
        <v>152</v>
      </c>
      <c r="BE371" s="199">
        <f>IF(N371="základní",J371,0)</f>
        <v>0</v>
      </c>
      <c r="BF371" s="199">
        <f>IF(N371="snížená",J371,0)</f>
        <v>0</v>
      </c>
      <c r="BG371" s="199">
        <f>IF(N371="zákl. přenesená",J371,0)</f>
        <v>0</v>
      </c>
      <c r="BH371" s="199">
        <f>IF(N371="sníž. přenesená",J371,0)</f>
        <v>0</v>
      </c>
      <c r="BI371" s="199">
        <f>IF(N371="nulová",J371,0)</f>
        <v>0</v>
      </c>
      <c r="BJ371" s="16" t="s">
        <v>85</v>
      </c>
      <c r="BK371" s="199">
        <f>ROUND(I371*H371,2)</f>
        <v>0</v>
      </c>
      <c r="BL371" s="16" t="s">
        <v>158</v>
      </c>
      <c r="BM371" s="198" t="s">
        <v>593</v>
      </c>
    </row>
    <row r="372" spans="1:65" s="2" customFormat="1" ht="19.2">
      <c r="A372" s="33"/>
      <c r="B372" s="34"/>
      <c r="C372" s="35"/>
      <c r="D372" s="200" t="s">
        <v>160</v>
      </c>
      <c r="E372" s="35"/>
      <c r="F372" s="201" t="s">
        <v>594</v>
      </c>
      <c r="G372" s="35"/>
      <c r="H372" s="35"/>
      <c r="I372" s="202"/>
      <c r="J372" s="35"/>
      <c r="K372" s="35"/>
      <c r="L372" s="38"/>
      <c r="M372" s="203"/>
      <c r="N372" s="204"/>
      <c r="O372" s="70"/>
      <c r="P372" s="70"/>
      <c r="Q372" s="70"/>
      <c r="R372" s="70"/>
      <c r="S372" s="70"/>
      <c r="T372" s="70"/>
      <c r="U372" s="71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160</v>
      </c>
      <c r="AU372" s="16" t="s">
        <v>87</v>
      </c>
    </row>
    <row r="373" spans="1:65" s="13" customFormat="1" ht="10.199999999999999">
      <c r="B373" s="205"/>
      <c r="C373" s="206"/>
      <c r="D373" s="200" t="s">
        <v>162</v>
      </c>
      <c r="E373" s="207" t="s">
        <v>1</v>
      </c>
      <c r="F373" s="208" t="s">
        <v>85</v>
      </c>
      <c r="G373" s="206"/>
      <c r="H373" s="209">
        <v>1</v>
      </c>
      <c r="I373" s="210"/>
      <c r="J373" s="206"/>
      <c r="K373" s="206"/>
      <c r="L373" s="211"/>
      <c r="M373" s="212"/>
      <c r="N373" s="213"/>
      <c r="O373" s="213"/>
      <c r="P373" s="213"/>
      <c r="Q373" s="213"/>
      <c r="R373" s="213"/>
      <c r="S373" s="213"/>
      <c r="T373" s="213"/>
      <c r="U373" s="214"/>
      <c r="AT373" s="215" t="s">
        <v>162</v>
      </c>
      <c r="AU373" s="215" t="s">
        <v>87</v>
      </c>
      <c r="AV373" s="13" t="s">
        <v>87</v>
      </c>
      <c r="AW373" s="13" t="s">
        <v>34</v>
      </c>
      <c r="AX373" s="13" t="s">
        <v>85</v>
      </c>
      <c r="AY373" s="215" t="s">
        <v>152</v>
      </c>
    </row>
    <row r="374" spans="1:65" s="2" customFormat="1" ht="21.75" customHeight="1">
      <c r="A374" s="33"/>
      <c r="B374" s="34"/>
      <c r="C374" s="227" t="s">
        <v>595</v>
      </c>
      <c r="D374" s="227" t="s">
        <v>300</v>
      </c>
      <c r="E374" s="228" t="s">
        <v>596</v>
      </c>
      <c r="F374" s="229" t="s">
        <v>597</v>
      </c>
      <c r="G374" s="230" t="s">
        <v>341</v>
      </c>
      <c r="H374" s="231">
        <v>1</v>
      </c>
      <c r="I374" s="232"/>
      <c r="J374" s="233">
        <f>ROUND(I374*H374,2)</f>
        <v>0</v>
      </c>
      <c r="K374" s="234"/>
      <c r="L374" s="235"/>
      <c r="M374" s="236" t="s">
        <v>1</v>
      </c>
      <c r="N374" s="237" t="s">
        <v>43</v>
      </c>
      <c r="O374" s="70"/>
      <c r="P374" s="196">
        <f>O374*H374</f>
        <v>0</v>
      </c>
      <c r="Q374" s="196">
        <v>0.50600000000000001</v>
      </c>
      <c r="R374" s="196">
        <f>Q374*H374</f>
        <v>0.50600000000000001</v>
      </c>
      <c r="S374" s="196">
        <v>0</v>
      </c>
      <c r="T374" s="196">
        <f>S374*H374</f>
        <v>0</v>
      </c>
      <c r="U374" s="197" t="s">
        <v>1</v>
      </c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197</v>
      </c>
      <c r="AT374" s="198" t="s">
        <v>300</v>
      </c>
      <c r="AU374" s="198" t="s">
        <v>87</v>
      </c>
      <c r="AY374" s="16" t="s">
        <v>152</v>
      </c>
      <c r="BE374" s="199">
        <f>IF(N374="základní",J374,0)</f>
        <v>0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85</v>
      </c>
      <c r="BK374" s="199">
        <f>ROUND(I374*H374,2)</f>
        <v>0</v>
      </c>
      <c r="BL374" s="16" t="s">
        <v>158</v>
      </c>
      <c r="BM374" s="198" t="s">
        <v>598</v>
      </c>
    </row>
    <row r="375" spans="1:65" s="2" customFormat="1" ht="10.199999999999999">
      <c r="A375" s="33"/>
      <c r="B375" s="34"/>
      <c r="C375" s="35"/>
      <c r="D375" s="200" t="s">
        <v>160</v>
      </c>
      <c r="E375" s="35"/>
      <c r="F375" s="201" t="s">
        <v>597</v>
      </c>
      <c r="G375" s="35"/>
      <c r="H375" s="35"/>
      <c r="I375" s="202"/>
      <c r="J375" s="35"/>
      <c r="K375" s="35"/>
      <c r="L375" s="38"/>
      <c r="M375" s="203"/>
      <c r="N375" s="204"/>
      <c r="O375" s="70"/>
      <c r="P375" s="70"/>
      <c r="Q375" s="70"/>
      <c r="R375" s="70"/>
      <c r="S375" s="70"/>
      <c r="T375" s="70"/>
      <c r="U375" s="71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160</v>
      </c>
      <c r="AU375" s="16" t="s">
        <v>87</v>
      </c>
    </row>
    <row r="376" spans="1:65" s="2" customFormat="1" ht="24.15" customHeight="1">
      <c r="A376" s="33"/>
      <c r="B376" s="34"/>
      <c r="C376" s="186" t="s">
        <v>599</v>
      </c>
      <c r="D376" s="186" t="s">
        <v>154</v>
      </c>
      <c r="E376" s="187" t="s">
        <v>600</v>
      </c>
      <c r="F376" s="188" t="s">
        <v>601</v>
      </c>
      <c r="G376" s="189" t="s">
        <v>341</v>
      </c>
      <c r="H376" s="190">
        <v>1</v>
      </c>
      <c r="I376" s="191"/>
      <c r="J376" s="192">
        <f>ROUND(I376*H376,2)</f>
        <v>0</v>
      </c>
      <c r="K376" s="193"/>
      <c r="L376" s="38"/>
      <c r="M376" s="194" t="s">
        <v>1</v>
      </c>
      <c r="N376" s="195" t="s">
        <v>43</v>
      </c>
      <c r="O376" s="70"/>
      <c r="P376" s="196">
        <f>O376*H376</f>
        <v>0</v>
      </c>
      <c r="Q376" s="196">
        <v>9.8899999999999995E-3</v>
      </c>
      <c r="R376" s="196">
        <f>Q376*H376</f>
        <v>9.8899999999999995E-3</v>
      </c>
      <c r="S376" s="196">
        <v>0</v>
      </c>
      <c r="T376" s="196">
        <f>S376*H376</f>
        <v>0</v>
      </c>
      <c r="U376" s="197" t="s">
        <v>1</v>
      </c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8" t="s">
        <v>158</v>
      </c>
      <c r="AT376" s="198" t="s">
        <v>154</v>
      </c>
      <c r="AU376" s="198" t="s">
        <v>87</v>
      </c>
      <c r="AY376" s="16" t="s">
        <v>152</v>
      </c>
      <c r="BE376" s="199">
        <f>IF(N376="základní",J376,0)</f>
        <v>0</v>
      </c>
      <c r="BF376" s="199">
        <f>IF(N376="snížená",J376,0)</f>
        <v>0</v>
      </c>
      <c r="BG376" s="199">
        <f>IF(N376="zákl. přenesená",J376,0)</f>
        <v>0</v>
      </c>
      <c r="BH376" s="199">
        <f>IF(N376="sníž. přenesená",J376,0)</f>
        <v>0</v>
      </c>
      <c r="BI376" s="199">
        <f>IF(N376="nulová",J376,0)</f>
        <v>0</v>
      </c>
      <c r="BJ376" s="16" t="s">
        <v>85</v>
      </c>
      <c r="BK376" s="199">
        <f>ROUND(I376*H376,2)</f>
        <v>0</v>
      </c>
      <c r="BL376" s="16" t="s">
        <v>158</v>
      </c>
      <c r="BM376" s="198" t="s">
        <v>602</v>
      </c>
    </row>
    <row r="377" spans="1:65" s="2" customFormat="1" ht="19.2">
      <c r="A377" s="33"/>
      <c r="B377" s="34"/>
      <c r="C377" s="35"/>
      <c r="D377" s="200" t="s">
        <v>160</v>
      </c>
      <c r="E377" s="35"/>
      <c r="F377" s="201" t="s">
        <v>603</v>
      </c>
      <c r="G377" s="35"/>
      <c r="H377" s="35"/>
      <c r="I377" s="202"/>
      <c r="J377" s="35"/>
      <c r="K377" s="35"/>
      <c r="L377" s="38"/>
      <c r="M377" s="203"/>
      <c r="N377" s="204"/>
      <c r="O377" s="70"/>
      <c r="P377" s="70"/>
      <c r="Q377" s="70"/>
      <c r="R377" s="70"/>
      <c r="S377" s="70"/>
      <c r="T377" s="70"/>
      <c r="U377" s="71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6" t="s">
        <v>160</v>
      </c>
      <c r="AU377" s="16" t="s">
        <v>87</v>
      </c>
    </row>
    <row r="378" spans="1:65" s="13" customFormat="1" ht="10.199999999999999">
      <c r="B378" s="205"/>
      <c r="C378" s="206"/>
      <c r="D378" s="200" t="s">
        <v>162</v>
      </c>
      <c r="E378" s="207" t="s">
        <v>1</v>
      </c>
      <c r="F378" s="208" t="s">
        <v>85</v>
      </c>
      <c r="G378" s="206"/>
      <c r="H378" s="209">
        <v>1</v>
      </c>
      <c r="I378" s="210"/>
      <c r="J378" s="206"/>
      <c r="K378" s="206"/>
      <c r="L378" s="211"/>
      <c r="M378" s="212"/>
      <c r="N378" s="213"/>
      <c r="O378" s="213"/>
      <c r="P378" s="213"/>
      <c r="Q378" s="213"/>
      <c r="R378" s="213"/>
      <c r="S378" s="213"/>
      <c r="T378" s="213"/>
      <c r="U378" s="214"/>
      <c r="AT378" s="215" t="s">
        <v>162</v>
      </c>
      <c r="AU378" s="215" t="s">
        <v>87</v>
      </c>
      <c r="AV378" s="13" t="s">
        <v>87</v>
      </c>
      <c r="AW378" s="13" t="s">
        <v>34</v>
      </c>
      <c r="AX378" s="13" t="s">
        <v>85</v>
      </c>
      <c r="AY378" s="215" t="s">
        <v>152</v>
      </c>
    </row>
    <row r="379" spans="1:65" s="2" customFormat="1" ht="21.75" customHeight="1">
      <c r="A379" s="33"/>
      <c r="B379" s="34"/>
      <c r="C379" s="227" t="s">
        <v>604</v>
      </c>
      <c r="D379" s="227" t="s">
        <v>300</v>
      </c>
      <c r="E379" s="228" t="s">
        <v>605</v>
      </c>
      <c r="F379" s="229" t="s">
        <v>606</v>
      </c>
      <c r="G379" s="230" t="s">
        <v>341</v>
      </c>
      <c r="H379" s="231">
        <v>1</v>
      </c>
      <c r="I379" s="232"/>
      <c r="J379" s="233">
        <f>ROUND(I379*H379,2)</f>
        <v>0</v>
      </c>
      <c r="K379" s="234"/>
      <c r="L379" s="235"/>
      <c r="M379" s="236" t="s">
        <v>1</v>
      </c>
      <c r="N379" s="237" t="s">
        <v>43</v>
      </c>
      <c r="O379" s="70"/>
      <c r="P379" s="196">
        <f>O379*H379</f>
        <v>0</v>
      </c>
      <c r="Q379" s="196">
        <v>1.0129999999999999</v>
      </c>
      <c r="R379" s="196">
        <f>Q379*H379</f>
        <v>1.0129999999999999</v>
      </c>
      <c r="S379" s="196">
        <v>0</v>
      </c>
      <c r="T379" s="196">
        <f>S379*H379</f>
        <v>0</v>
      </c>
      <c r="U379" s="197" t="s">
        <v>1</v>
      </c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8" t="s">
        <v>197</v>
      </c>
      <c r="AT379" s="198" t="s">
        <v>300</v>
      </c>
      <c r="AU379" s="198" t="s">
        <v>87</v>
      </c>
      <c r="AY379" s="16" t="s">
        <v>152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6" t="s">
        <v>85</v>
      </c>
      <c r="BK379" s="199">
        <f>ROUND(I379*H379,2)</f>
        <v>0</v>
      </c>
      <c r="BL379" s="16" t="s">
        <v>158</v>
      </c>
      <c r="BM379" s="198" t="s">
        <v>607</v>
      </c>
    </row>
    <row r="380" spans="1:65" s="2" customFormat="1" ht="10.199999999999999">
      <c r="A380" s="33"/>
      <c r="B380" s="34"/>
      <c r="C380" s="35"/>
      <c r="D380" s="200" t="s">
        <v>160</v>
      </c>
      <c r="E380" s="35"/>
      <c r="F380" s="201" t="s">
        <v>606</v>
      </c>
      <c r="G380" s="35"/>
      <c r="H380" s="35"/>
      <c r="I380" s="202"/>
      <c r="J380" s="35"/>
      <c r="K380" s="35"/>
      <c r="L380" s="38"/>
      <c r="M380" s="203"/>
      <c r="N380" s="204"/>
      <c r="O380" s="70"/>
      <c r="P380" s="70"/>
      <c r="Q380" s="70"/>
      <c r="R380" s="70"/>
      <c r="S380" s="70"/>
      <c r="T380" s="70"/>
      <c r="U380" s="71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160</v>
      </c>
      <c r="AU380" s="16" t="s">
        <v>87</v>
      </c>
    </row>
    <row r="381" spans="1:65" s="2" customFormat="1" ht="24.15" customHeight="1">
      <c r="A381" s="33"/>
      <c r="B381" s="34"/>
      <c r="C381" s="186" t="s">
        <v>608</v>
      </c>
      <c r="D381" s="186" t="s">
        <v>154</v>
      </c>
      <c r="E381" s="187" t="s">
        <v>609</v>
      </c>
      <c r="F381" s="188" t="s">
        <v>610</v>
      </c>
      <c r="G381" s="189" t="s">
        <v>341</v>
      </c>
      <c r="H381" s="190">
        <v>1</v>
      </c>
      <c r="I381" s="191"/>
      <c r="J381" s="192">
        <f>ROUND(I381*H381,2)</f>
        <v>0</v>
      </c>
      <c r="K381" s="193"/>
      <c r="L381" s="38"/>
      <c r="M381" s="194" t="s">
        <v>1</v>
      </c>
      <c r="N381" s="195" t="s">
        <v>43</v>
      </c>
      <c r="O381" s="70"/>
      <c r="P381" s="196">
        <f>O381*H381</f>
        <v>0</v>
      </c>
      <c r="Q381" s="196">
        <v>1.218E-2</v>
      </c>
      <c r="R381" s="196">
        <f>Q381*H381</f>
        <v>1.218E-2</v>
      </c>
      <c r="S381" s="196">
        <v>0</v>
      </c>
      <c r="T381" s="196">
        <f>S381*H381</f>
        <v>0</v>
      </c>
      <c r="U381" s="197" t="s">
        <v>1</v>
      </c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8" t="s">
        <v>158</v>
      </c>
      <c r="AT381" s="198" t="s">
        <v>154</v>
      </c>
      <c r="AU381" s="198" t="s">
        <v>87</v>
      </c>
      <c r="AY381" s="16" t="s">
        <v>152</v>
      </c>
      <c r="BE381" s="199">
        <f>IF(N381="základní",J381,0)</f>
        <v>0</v>
      </c>
      <c r="BF381" s="199">
        <f>IF(N381="snížená",J381,0)</f>
        <v>0</v>
      </c>
      <c r="BG381" s="199">
        <f>IF(N381="zákl. přenesená",J381,0)</f>
        <v>0</v>
      </c>
      <c r="BH381" s="199">
        <f>IF(N381="sníž. přenesená",J381,0)</f>
        <v>0</v>
      </c>
      <c r="BI381" s="199">
        <f>IF(N381="nulová",J381,0)</f>
        <v>0</v>
      </c>
      <c r="BJ381" s="16" t="s">
        <v>85</v>
      </c>
      <c r="BK381" s="199">
        <f>ROUND(I381*H381,2)</f>
        <v>0</v>
      </c>
      <c r="BL381" s="16" t="s">
        <v>158</v>
      </c>
      <c r="BM381" s="198" t="s">
        <v>611</v>
      </c>
    </row>
    <row r="382" spans="1:65" s="2" customFormat="1" ht="19.2">
      <c r="A382" s="33"/>
      <c r="B382" s="34"/>
      <c r="C382" s="35"/>
      <c r="D382" s="200" t="s">
        <v>160</v>
      </c>
      <c r="E382" s="35"/>
      <c r="F382" s="201" t="s">
        <v>612</v>
      </c>
      <c r="G382" s="35"/>
      <c r="H382" s="35"/>
      <c r="I382" s="202"/>
      <c r="J382" s="35"/>
      <c r="K382" s="35"/>
      <c r="L382" s="38"/>
      <c r="M382" s="203"/>
      <c r="N382" s="204"/>
      <c r="O382" s="70"/>
      <c r="P382" s="70"/>
      <c r="Q382" s="70"/>
      <c r="R382" s="70"/>
      <c r="S382" s="70"/>
      <c r="T382" s="70"/>
      <c r="U382" s="71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160</v>
      </c>
      <c r="AU382" s="16" t="s">
        <v>87</v>
      </c>
    </row>
    <row r="383" spans="1:65" s="13" customFormat="1" ht="10.199999999999999">
      <c r="B383" s="205"/>
      <c r="C383" s="206"/>
      <c r="D383" s="200" t="s">
        <v>162</v>
      </c>
      <c r="E383" s="207" t="s">
        <v>1</v>
      </c>
      <c r="F383" s="208" t="s">
        <v>85</v>
      </c>
      <c r="G383" s="206"/>
      <c r="H383" s="209">
        <v>1</v>
      </c>
      <c r="I383" s="210"/>
      <c r="J383" s="206"/>
      <c r="K383" s="206"/>
      <c r="L383" s="211"/>
      <c r="M383" s="212"/>
      <c r="N383" s="213"/>
      <c r="O383" s="213"/>
      <c r="P383" s="213"/>
      <c r="Q383" s="213"/>
      <c r="R383" s="213"/>
      <c r="S383" s="213"/>
      <c r="T383" s="213"/>
      <c r="U383" s="214"/>
      <c r="AT383" s="215" t="s">
        <v>162</v>
      </c>
      <c r="AU383" s="215" t="s">
        <v>87</v>
      </c>
      <c r="AV383" s="13" t="s">
        <v>87</v>
      </c>
      <c r="AW383" s="13" t="s">
        <v>34</v>
      </c>
      <c r="AX383" s="13" t="s">
        <v>85</v>
      </c>
      <c r="AY383" s="215" t="s">
        <v>152</v>
      </c>
    </row>
    <row r="384" spans="1:65" s="2" customFormat="1" ht="24.15" customHeight="1">
      <c r="A384" s="33"/>
      <c r="B384" s="34"/>
      <c r="C384" s="227" t="s">
        <v>613</v>
      </c>
      <c r="D384" s="227" t="s">
        <v>300</v>
      </c>
      <c r="E384" s="228" t="s">
        <v>614</v>
      </c>
      <c r="F384" s="229" t="s">
        <v>615</v>
      </c>
      <c r="G384" s="230" t="s">
        <v>341</v>
      </c>
      <c r="H384" s="231">
        <v>1</v>
      </c>
      <c r="I384" s="232"/>
      <c r="J384" s="233">
        <f>ROUND(I384*H384,2)</f>
        <v>0</v>
      </c>
      <c r="K384" s="234"/>
      <c r="L384" s="235"/>
      <c r="M384" s="236" t="s">
        <v>1</v>
      </c>
      <c r="N384" s="237" t="s">
        <v>43</v>
      </c>
      <c r="O384" s="70"/>
      <c r="P384" s="196">
        <f>O384*H384</f>
        <v>0</v>
      </c>
      <c r="Q384" s="196">
        <v>0.54800000000000004</v>
      </c>
      <c r="R384" s="196">
        <f>Q384*H384</f>
        <v>0.54800000000000004</v>
      </c>
      <c r="S384" s="196">
        <v>0</v>
      </c>
      <c r="T384" s="196">
        <f>S384*H384</f>
        <v>0</v>
      </c>
      <c r="U384" s="197" t="s">
        <v>1</v>
      </c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98" t="s">
        <v>197</v>
      </c>
      <c r="AT384" s="198" t="s">
        <v>300</v>
      </c>
      <c r="AU384" s="198" t="s">
        <v>87</v>
      </c>
      <c r="AY384" s="16" t="s">
        <v>152</v>
      </c>
      <c r="BE384" s="199">
        <f>IF(N384="základní",J384,0)</f>
        <v>0</v>
      </c>
      <c r="BF384" s="199">
        <f>IF(N384="snížená",J384,0)</f>
        <v>0</v>
      </c>
      <c r="BG384" s="199">
        <f>IF(N384="zákl. přenesená",J384,0)</f>
        <v>0</v>
      </c>
      <c r="BH384" s="199">
        <f>IF(N384="sníž. přenesená",J384,0)</f>
        <v>0</v>
      </c>
      <c r="BI384" s="199">
        <f>IF(N384="nulová",J384,0)</f>
        <v>0</v>
      </c>
      <c r="BJ384" s="16" t="s">
        <v>85</v>
      </c>
      <c r="BK384" s="199">
        <f>ROUND(I384*H384,2)</f>
        <v>0</v>
      </c>
      <c r="BL384" s="16" t="s">
        <v>158</v>
      </c>
      <c r="BM384" s="198" t="s">
        <v>616</v>
      </c>
    </row>
    <row r="385" spans="1:65" s="2" customFormat="1" ht="19.2">
      <c r="A385" s="33"/>
      <c r="B385" s="34"/>
      <c r="C385" s="35"/>
      <c r="D385" s="200" t="s">
        <v>160</v>
      </c>
      <c r="E385" s="35"/>
      <c r="F385" s="201" t="s">
        <v>615</v>
      </c>
      <c r="G385" s="35"/>
      <c r="H385" s="35"/>
      <c r="I385" s="202"/>
      <c r="J385" s="35"/>
      <c r="K385" s="35"/>
      <c r="L385" s="38"/>
      <c r="M385" s="203"/>
      <c r="N385" s="204"/>
      <c r="O385" s="70"/>
      <c r="P385" s="70"/>
      <c r="Q385" s="70"/>
      <c r="R385" s="70"/>
      <c r="S385" s="70"/>
      <c r="T385" s="70"/>
      <c r="U385" s="71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T385" s="16" t="s">
        <v>160</v>
      </c>
      <c r="AU385" s="16" t="s">
        <v>87</v>
      </c>
    </row>
    <row r="386" spans="1:65" s="2" customFormat="1" ht="24.15" customHeight="1">
      <c r="A386" s="33"/>
      <c r="B386" s="34"/>
      <c r="C386" s="186" t="s">
        <v>617</v>
      </c>
      <c r="D386" s="186" t="s">
        <v>154</v>
      </c>
      <c r="E386" s="187" t="s">
        <v>618</v>
      </c>
      <c r="F386" s="188" t="s">
        <v>619</v>
      </c>
      <c r="G386" s="189" t="s">
        <v>341</v>
      </c>
      <c r="H386" s="190">
        <v>1</v>
      </c>
      <c r="I386" s="191"/>
      <c r="J386" s="192">
        <f>ROUND(I386*H386,2)</f>
        <v>0</v>
      </c>
      <c r="K386" s="193"/>
      <c r="L386" s="38"/>
      <c r="M386" s="194" t="s">
        <v>1</v>
      </c>
      <c r="N386" s="195" t="s">
        <v>43</v>
      </c>
      <c r="O386" s="70"/>
      <c r="P386" s="196">
        <f>O386*H386</f>
        <v>0</v>
      </c>
      <c r="Q386" s="196">
        <v>0.10833</v>
      </c>
      <c r="R386" s="196">
        <f>Q386*H386</f>
        <v>0.10833</v>
      </c>
      <c r="S386" s="196">
        <v>0</v>
      </c>
      <c r="T386" s="196">
        <f>S386*H386</f>
        <v>0</v>
      </c>
      <c r="U386" s="197" t="s">
        <v>1</v>
      </c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8" t="s">
        <v>158</v>
      </c>
      <c r="AT386" s="198" t="s">
        <v>154</v>
      </c>
      <c r="AU386" s="198" t="s">
        <v>87</v>
      </c>
      <c r="AY386" s="16" t="s">
        <v>152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6" t="s">
        <v>85</v>
      </c>
      <c r="BK386" s="199">
        <f>ROUND(I386*H386,2)</f>
        <v>0</v>
      </c>
      <c r="BL386" s="16" t="s">
        <v>158</v>
      </c>
      <c r="BM386" s="198" t="s">
        <v>620</v>
      </c>
    </row>
    <row r="387" spans="1:65" s="2" customFormat="1" ht="28.8">
      <c r="A387" s="33"/>
      <c r="B387" s="34"/>
      <c r="C387" s="35"/>
      <c r="D387" s="200" t="s">
        <v>160</v>
      </c>
      <c r="E387" s="35"/>
      <c r="F387" s="201" t="s">
        <v>621</v>
      </c>
      <c r="G387" s="35"/>
      <c r="H387" s="35"/>
      <c r="I387" s="202"/>
      <c r="J387" s="35"/>
      <c r="K387" s="35"/>
      <c r="L387" s="38"/>
      <c r="M387" s="203"/>
      <c r="N387" s="204"/>
      <c r="O387" s="70"/>
      <c r="P387" s="70"/>
      <c r="Q387" s="70"/>
      <c r="R387" s="70"/>
      <c r="S387" s="70"/>
      <c r="T387" s="70"/>
      <c r="U387" s="71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160</v>
      </c>
      <c r="AU387" s="16" t="s">
        <v>87</v>
      </c>
    </row>
    <row r="388" spans="1:65" s="13" customFormat="1" ht="10.199999999999999">
      <c r="B388" s="205"/>
      <c r="C388" s="206"/>
      <c r="D388" s="200" t="s">
        <v>162</v>
      </c>
      <c r="E388" s="207" t="s">
        <v>1</v>
      </c>
      <c r="F388" s="208" t="s">
        <v>85</v>
      </c>
      <c r="G388" s="206"/>
      <c r="H388" s="209">
        <v>1</v>
      </c>
      <c r="I388" s="210"/>
      <c r="J388" s="206"/>
      <c r="K388" s="206"/>
      <c r="L388" s="211"/>
      <c r="M388" s="212"/>
      <c r="N388" s="213"/>
      <c r="O388" s="213"/>
      <c r="P388" s="213"/>
      <c r="Q388" s="213"/>
      <c r="R388" s="213"/>
      <c r="S388" s="213"/>
      <c r="T388" s="213"/>
      <c r="U388" s="214"/>
      <c r="AT388" s="215" t="s">
        <v>162</v>
      </c>
      <c r="AU388" s="215" t="s">
        <v>87</v>
      </c>
      <c r="AV388" s="13" t="s">
        <v>87</v>
      </c>
      <c r="AW388" s="13" t="s">
        <v>34</v>
      </c>
      <c r="AX388" s="13" t="s">
        <v>85</v>
      </c>
      <c r="AY388" s="215" t="s">
        <v>152</v>
      </c>
    </row>
    <row r="389" spans="1:65" s="2" customFormat="1" ht="24.15" customHeight="1">
      <c r="A389" s="33"/>
      <c r="B389" s="34"/>
      <c r="C389" s="186" t="s">
        <v>622</v>
      </c>
      <c r="D389" s="186" t="s">
        <v>154</v>
      </c>
      <c r="E389" s="187" t="s">
        <v>623</v>
      </c>
      <c r="F389" s="188" t="s">
        <v>624</v>
      </c>
      <c r="G389" s="189" t="s">
        <v>341</v>
      </c>
      <c r="H389" s="190">
        <v>1</v>
      </c>
      <c r="I389" s="191"/>
      <c r="J389" s="192">
        <f>ROUND(I389*H389,2)</f>
        <v>0</v>
      </c>
      <c r="K389" s="193"/>
      <c r="L389" s="38"/>
      <c r="M389" s="194" t="s">
        <v>1</v>
      </c>
      <c r="N389" s="195" t="s">
        <v>43</v>
      </c>
      <c r="O389" s="70"/>
      <c r="P389" s="196">
        <f>O389*H389</f>
        <v>0</v>
      </c>
      <c r="Q389" s="196">
        <v>2.4240000000000001E-2</v>
      </c>
      <c r="R389" s="196">
        <f>Q389*H389</f>
        <v>2.4240000000000001E-2</v>
      </c>
      <c r="S389" s="196">
        <v>0</v>
      </c>
      <c r="T389" s="196">
        <f>S389*H389</f>
        <v>0</v>
      </c>
      <c r="U389" s="197" t="s">
        <v>1</v>
      </c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8" t="s">
        <v>158</v>
      </c>
      <c r="AT389" s="198" t="s">
        <v>154</v>
      </c>
      <c r="AU389" s="198" t="s">
        <v>87</v>
      </c>
      <c r="AY389" s="16" t="s">
        <v>152</v>
      </c>
      <c r="BE389" s="199">
        <f>IF(N389="základní",J389,0)</f>
        <v>0</v>
      </c>
      <c r="BF389" s="199">
        <f>IF(N389="snížená",J389,0)</f>
        <v>0</v>
      </c>
      <c r="BG389" s="199">
        <f>IF(N389="zákl. přenesená",J389,0)</f>
        <v>0</v>
      </c>
      <c r="BH389" s="199">
        <f>IF(N389="sníž. přenesená",J389,0)</f>
        <v>0</v>
      </c>
      <c r="BI389" s="199">
        <f>IF(N389="nulová",J389,0)</f>
        <v>0</v>
      </c>
      <c r="BJ389" s="16" t="s">
        <v>85</v>
      </c>
      <c r="BK389" s="199">
        <f>ROUND(I389*H389,2)</f>
        <v>0</v>
      </c>
      <c r="BL389" s="16" t="s">
        <v>158</v>
      </c>
      <c r="BM389" s="198" t="s">
        <v>625</v>
      </c>
    </row>
    <row r="390" spans="1:65" s="2" customFormat="1" ht="19.2">
      <c r="A390" s="33"/>
      <c r="B390" s="34"/>
      <c r="C390" s="35"/>
      <c r="D390" s="200" t="s">
        <v>160</v>
      </c>
      <c r="E390" s="35"/>
      <c r="F390" s="201" t="s">
        <v>626</v>
      </c>
      <c r="G390" s="35"/>
      <c r="H390" s="35"/>
      <c r="I390" s="202"/>
      <c r="J390" s="35"/>
      <c r="K390" s="35"/>
      <c r="L390" s="38"/>
      <c r="M390" s="203"/>
      <c r="N390" s="204"/>
      <c r="O390" s="70"/>
      <c r="P390" s="70"/>
      <c r="Q390" s="70"/>
      <c r="R390" s="70"/>
      <c r="S390" s="70"/>
      <c r="T390" s="70"/>
      <c r="U390" s="71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160</v>
      </c>
      <c r="AU390" s="16" t="s">
        <v>87</v>
      </c>
    </row>
    <row r="391" spans="1:65" s="13" customFormat="1" ht="10.199999999999999">
      <c r="B391" s="205"/>
      <c r="C391" s="206"/>
      <c r="D391" s="200" t="s">
        <v>162</v>
      </c>
      <c r="E391" s="207" t="s">
        <v>1</v>
      </c>
      <c r="F391" s="208" t="s">
        <v>85</v>
      </c>
      <c r="G391" s="206"/>
      <c r="H391" s="209">
        <v>1</v>
      </c>
      <c r="I391" s="210"/>
      <c r="J391" s="206"/>
      <c r="K391" s="206"/>
      <c r="L391" s="211"/>
      <c r="M391" s="212"/>
      <c r="N391" s="213"/>
      <c r="O391" s="213"/>
      <c r="P391" s="213"/>
      <c r="Q391" s="213"/>
      <c r="R391" s="213"/>
      <c r="S391" s="213"/>
      <c r="T391" s="213"/>
      <c r="U391" s="214"/>
      <c r="AT391" s="215" t="s">
        <v>162</v>
      </c>
      <c r="AU391" s="215" t="s">
        <v>87</v>
      </c>
      <c r="AV391" s="13" t="s">
        <v>87</v>
      </c>
      <c r="AW391" s="13" t="s">
        <v>34</v>
      </c>
      <c r="AX391" s="13" t="s">
        <v>85</v>
      </c>
      <c r="AY391" s="215" t="s">
        <v>152</v>
      </c>
    </row>
    <row r="392" spans="1:65" s="2" customFormat="1" ht="24.15" customHeight="1">
      <c r="A392" s="33"/>
      <c r="B392" s="34"/>
      <c r="C392" s="186" t="s">
        <v>627</v>
      </c>
      <c r="D392" s="186" t="s">
        <v>154</v>
      </c>
      <c r="E392" s="187" t="s">
        <v>628</v>
      </c>
      <c r="F392" s="188" t="s">
        <v>629</v>
      </c>
      <c r="G392" s="189" t="s">
        <v>341</v>
      </c>
      <c r="H392" s="190">
        <v>1</v>
      </c>
      <c r="I392" s="191"/>
      <c r="J392" s="192">
        <f>ROUND(I392*H392,2)</f>
        <v>0</v>
      </c>
      <c r="K392" s="193"/>
      <c r="L392" s="38"/>
      <c r="M392" s="194" t="s">
        <v>1</v>
      </c>
      <c r="N392" s="195" t="s">
        <v>43</v>
      </c>
      <c r="O392" s="70"/>
      <c r="P392" s="196">
        <f>O392*H392</f>
        <v>0</v>
      </c>
      <c r="Q392" s="196">
        <v>0</v>
      </c>
      <c r="R392" s="196">
        <f>Q392*H392</f>
        <v>0</v>
      </c>
      <c r="S392" s="196">
        <v>0</v>
      </c>
      <c r="T392" s="196">
        <f>S392*H392</f>
        <v>0</v>
      </c>
      <c r="U392" s="197" t="s">
        <v>1</v>
      </c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98" t="s">
        <v>158</v>
      </c>
      <c r="AT392" s="198" t="s">
        <v>154</v>
      </c>
      <c r="AU392" s="198" t="s">
        <v>87</v>
      </c>
      <c r="AY392" s="16" t="s">
        <v>152</v>
      </c>
      <c r="BE392" s="199">
        <f>IF(N392="základní",J392,0)</f>
        <v>0</v>
      </c>
      <c r="BF392" s="199">
        <f>IF(N392="snížená",J392,0)</f>
        <v>0</v>
      </c>
      <c r="BG392" s="199">
        <f>IF(N392="zákl. přenesená",J392,0)</f>
        <v>0</v>
      </c>
      <c r="BH392" s="199">
        <f>IF(N392="sníž. přenesená",J392,0)</f>
        <v>0</v>
      </c>
      <c r="BI392" s="199">
        <f>IF(N392="nulová",J392,0)</f>
        <v>0</v>
      </c>
      <c r="BJ392" s="16" t="s">
        <v>85</v>
      </c>
      <c r="BK392" s="199">
        <f>ROUND(I392*H392,2)</f>
        <v>0</v>
      </c>
      <c r="BL392" s="16" t="s">
        <v>158</v>
      </c>
      <c r="BM392" s="198" t="s">
        <v>630</v>
      </c>
    </row>
    <row r="393" spans="1:65" s="2" customFormat="1" ht="28.8">
      <c r="A393" s="33"/>
      <c r="B393" s="34"/>
      <c r="C393" s="35"/>
      <c r="D393" s="200" t="s">
        <v>160</v>
      </c>
      <c r="E393" s="35"/>
      <c r="F393" s="201" t="s">
        <v>631</v>
      </c>
      <c r="G393" s="35"/>
      <c r="H393" s="35"/>
      <c r="I393" s="202"/>
      <c r="J393" s="35"/>
      <c r="K393" s="35"/>
      <c r="L393" s="38"/>
      <c r="M393" s="203"/>
      <c r="N393" s="204"/>
      <c r="O393" s="70"/>
      <c r="P393" s="70"/>
      <c r="Q393" s="70"/>
      <c r="R393" s="70"/>
      <c r="S393" s="70"/>
      <c r="T393" s="70"/>
      <c r="U393" s="71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T393" s="16" t="s">
        <v>160</v>
      </c>
      <c r="AU393" s="16" t="s">
        <v>87</v>
      </c>
    </row>
    <row r="394" spans="1:65" s="13" customFormat="1" ht="10.199999999999999">
      <c r="B394" s="205"/>
      <c r="C394" s="206"/>
      <c r="D394" s="200" t="s">
        <v>162</v>
      </c>
      <c r="E394" s="207" t="s">
        <v>1</v>
      </c>
      <c r="F394" s="208" t="s">
        <v>85</v>
      </c>
      <c r="G394" s="206"/>
      <c r="H394" s="209">
        <v>1</v>
      </c>
      <c r="I394" s="210"/>
      <c r="J394" s="206"/>
      <c r="K394" s="206"/>
      <c r="L394" s="211"/>
      <c r="M394" s="212"/>
      <c r="N394" s="213"/>
      <c r="O394" s="213"/>
      <c r="P394" s="213"/>
      <c r="Q394" s="213"/>
      <c r="R394" s="213"/>
      <c r="S394" s="213"/>
      <c r="T394" s="213"/>
      <c r="U394" s="214"/>
      <c r="AT394" s="215" t="s">
        <v>162</v>
      </c>
      <c r="AU394" s="215" t="s">
        <v>87</v>
      </c>
      <c r="AV394" s="13" t="s">
        <v>87</v>
      </c>
      <c r="AW394" s="13" t="s">
        <v>34</v>
      </c>
      <c r="AX394" s="13" t="s">
        <v>85</v>
      </c>
      <c r="AY394" s="215" t="s">
        <v>152</v>
      </c>
    </row>
    <row r="395" spans="1:65" s="2" customFormat="1" ht="33" customHeight="1">
      <c r="A395" s="33"/>
      <c r="B395" s="34"/>
      <c r="C395" s="186" t="s">
        <v>632</v>
      </c>
      <c r="D395" s="186" t="s">
        <v>154</v>
      </c>
      <c r="E395" s="187" t="s">
        <v>633</v>
      </c>
      <c r="F395" s="188" t="s">
        <v>634</v>
      </c>
      <c r="G395" s="189" t="s">
        <v>341</v>
      </c>
      <c r="H395" s="190">
        <v>1</v>
      </c>
      <c r="I395" s="191"/>
      <c r="J395" s="192">
        <f>ROUND(I395*H395,2)</f>
        <v>0</v>
      </c>
      <c r="K395" s="193"/>
      <c r="L395" s="38"/>
      <c r="M395" s="194" t="s">
        <v>1</v>
      </c>
      <c r="N395" s="195" t="s">
        <v>43</v>
      </c>
      <c r="O395" s="70"/>
      <c r="P395" s="196">
        <f>O395*H395</f>
        <v>0</v>
      </c>
      <c r="Q395" s="196">
        <v>9.2920000000000003E-2</v>
      </c>
      <c r="R395" s="196">
        <f>Q395*H395</f>
        <v>9.2920000000000003E-2</v>
      </c>
      <c r="S395" s="196">
        <v>0</v>
      </c>
      <c r="T395" s="196">
        <f>S395*H395</f>
        <v>0</v>
      </c>
      <c r="U395" s="197" t="s">
        <v>1</v>
      </c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98" t="s">
        <v>158</v>
      </c>
      <c r="AT395" s="198" t="s">
        <v>154</v>
      </c>
      <c r="AU395" s="198" t="s">
        <v>87</v>
      </c>
      <c r="AY395" s="16" t="s">
        <v>152</v>
      </c>
      <c r="BE395" s="199">
        <f>IF(N395="základní",J395,0)</f>
        <v>0</v>
      </c>
      <c r="BF395" s="199">
        <f>IF(N395="snížená",J395,0)</f>
        <v>0</v>
      </c>
      <c r="BG395" s="199">
        <f>IF(N395="zákl. přenesená",J395,0)</f>
        <v>0</v>
      </c>
      <c r="BH395" s="199">
        <f>IF(N395="sníž. přenesená",J395,0)</f>
        <v>0</v>
      </c>
      <c r="BI395" s="199">
        <f>IF(N395="nulová",J395,0)</f>
        <v>0</v>
      </c>
      <c r="BJ395" s="16" t="s">
        <v>85</v>
      </c>
      <c r="BK395" s="199">
        <f>ROUND(I395*H395,2)</f>
        <v>0</v>
      </c>
      <c r="BL395" s="16" t="s">
        <v>158</v>
      </c>
      <c r="BM395" s="198" t="s">
        <v>635</v>
      </c>
    </row>
    <row r="396" spans="1:65" s="2" customFormat="1" ht="28.8">
      <c r="A396" s="33"/>
      <c r="B396" s="34"/>
      <c r="C396" s="35"/>
      <c r="D396" s="200" t="s">
        <v>160</v>
      </c>
      <c r="E396" s="35"/>
      <c r="F396" s="201" t="s">
        <v>636</v>
      </c>
      <c r="G396" s="35"/>
      <c r="H396" s="35"/>
      <c r="I396" s="202"/>
      <c r="J396" s="35"/>
      <c r="K396" s="35"/>
      <c r="L396" s="38"/>
      <c r="M396" s="203"/>
      <c r="N396" s="204"/>
      <c r="O396" s="70"/>
      <c r="P396" s="70"/>
      <c r="Q396" s="70"/>
      <c r="R396" s="70"/>
      <c r="S396" s="70"/>
      <c r="T396" s="70"/>
      <c r="U396" s="71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160</v>
      </c>
      <c r="AU396" s="16" t="s">
        <v>87</v>
      </c>
    </row>
    <row r="397" spans="1:65" s="13" customFormat="1" ht="10.199999999999999">
      <c r="B397" s="205"/>
      <c r="C397" s="206"/>
      <c r="D397" s="200" t="s">
        <v>162</v>
      </c>
      <c r="E397" s="207" t="s">
        <v>1</v>
      </c>
      <c r="F397" s="208" t="s">
        <v>85</v>
      </c>
      <c r="G397" s="206"/>
      <c r="H397" s="209">
        <v>1</v>
      </c>
      <c r="I397" s="210"/>
      <c r="J397" s="206"/>
      <c r="K397" s="206"/>
      <c r="L397" s="211"/>
      <c r="M397" s="212"/>
      <c r="N397" s="213"/>
      <c r="O397" s="213"/>
      <c r="P397" s="213"/>
      <c r="Q397" s="213"/>
      <c r="R397" s="213"/>
      <c r="S397" s="213"/>
      <c r="T397" s="213"/>
      <c r="U397" s="214"/>
      <c r="AT397" s="215" t="s">
        <v>162</v>
      </c>
      <c r="AU397" s="215" t="s">
        <v>87</v>
      </c>
      <c r="AV397" s="13" t="s">
        <v>87</v>
      </c>
      <c r="AW397" s="13" t="s">
        <v>34</v>
      </c>
      <c r="AX397" s="13" t="s">
        <v>85</v>
      </c>
      <c r="AY397" s="215" t="s">
        <v>152</v>
      </c>
    </row>
    <row r="398" spans="1:65" s="2" customFormat="1" ht="37.799999999999997" customHeight="1">
      <c r="A398" s="33"/>
      <c r="B398" s="34"/>
      <c r="C398" s="186" t="s">
        <v>637</v>
      </c>
      <c r="D398" s="186" t="s">
        <v>154</v>
      </c>
      <c r="E398" s="187" t="s">
        <v>638</v>
      </c>
      <c r="F398" s="188" t="s">
        <v>639</v>
      </c>
      <c r="G398" s="189" t="s">
        <v>341</v>
      </c>
      <c r="H398" s="190">
        <v>1</v>
      </c>
      <c r="I398" s="191"/>
      <c r="J398" s="192">
        <f>ROUND(I398*H398,2)</f>
        <v>0</v>
      </c>
      <c r="K398" s="193"/>
      <c r="L398" s="38"/>
      <c r="M398" s="194" t="s">
        <v>1</v>
      </c>
      <c r="N398" s="195" t="s">
        <v>43</v>
      </c>
      <c r="O398" s="70"/>
      <c r="P398" s="196">
        <f>O398*H398</f>
        <v>0</v>
      </c>
      <c r="Q398" s="196">
        <v>0.09</v>
      </c>
      <c r="R398" s="196">
        <f>Q398*H398</f>
        <v>0.09</v>
      </c>
      <c r="S398" s="196">
        <v>0</v>
      </c>
      <c r="T398" s="196">
        <f>S398*H398</f>
        <v>0</v>
      </c>
      <c r="U398" s="197" t="s">
        <v>1</v>
      </c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8" t="s">
        <v>158</v>
      </c>
      <c r="AT398" s="198" t="s">
        <v>154</v>
      </c>
      <c r="AU398" s="198" t="s">
        <v>87</v>
      </c>
      <c r="AY398" s="16" t="s">
        <v>152</v>
      </c>
      <c r="BE398" s="199">
        <f>IF(N398="základní",J398,0)</f>
        <v>0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6" t="s">
        <v>85</v>
      </c>
      <c r="BK398" s="199">
        <f>ROUND(I398*H398,2)</f>
        <v>0</v>
      </c>
      <c r="BL398" s="16" t="s">
        <v>158</v>
      </c>
      <c r="BM398" s="198" t="s">
        <v>640</v>
      </c>
    </row>
    <row r="399" spans="1:65" s="2" customFormat="1" ht="19.2">
      <c r="A399" s="33"/>
      <c r="B399" s="34"/>
      <c r="C399" s="35"/>
      <c r="D399" s="200" t="s">
        <v>160</v>
      </c>
      <c r="E399" s="35"/>
      <c r="F399" s="201" t="s">
        <v>639</v>
      </c>
      <c r="G399" s="35"/>
      <c r="H399" s="35"/>
      <c r="I399" s="202"/>
      <c r="J399" s="35"/>
      <c r="K399" s="35"/>
      <c r="L399" s="38"/>
      <c r="M399" s="203"/>
      <c r="N399" s="204"/>
      <c r="O399" s="70"/>
      <c r="P399" s="70"/>
      <c r="Q399" s="70"/>
      <c r="R399" s="70"/>
      <c r="S399" s="70"/>
      <c r="T399" s="70"/>
      <c r="U399" s="71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160</v>
      </c>
      <c r="AU399" s="16" t="s">
        <v>87</v>
      </c>
    </row>
    <row r="400" spans="1:65" s="13" customFormat="1" ht="10.199999999999999">
      <c r="B400" s="205"/>
      <c r="C400" s="206"/>
      <c r="D400" s="200" t="s">
        <v>162</v>
      </c>
      <c r="E400" s="207" t="s">
        <v>1</v>
      </c>
      <c r="F400" s="208" t="s">
        <v>85</v>
      </c>
      <c r="G400" s="206"/>
      <c r="H400" s="209">
        <v>1</v>
      </c>
      <c r="I400" s="210"/>
      <c r="J400" s="206"/>
      <c r="K400" s="206"/>
      <c r="L400" s="211"/>
      <c r="M400" s="212"/>
      <c r="N400" s="213"/>
      <c r="O400" s="213"/>
      <c r="P400" s="213"/>
      <c r="Q400" s="213"/>
      <c r="R400" s="213"/>
      <c r="S400" s="213"/>
      <c r="T400" s="213"/>
      <c r="U400" s="214"/>
      <c r="AT400" s="215" t="s">
        <v>162</v>
      </c>
      <c r="AU400" s="215" t="s">
        <v>87</v>
      </c>
      <c r="AV400" s="13" t="s">
        <v>87</v>
      </c>
      <c r="AW400" s="13" t="s">
        <v>34</v>
      </c>
      <c r="AX400" s="13" t="s">
        <v>85</v>
      </c>
      <c r="AY400" s="215" t="s">
        <v>152</v>
      </c>
    </row>
    <row r="401" spans="1:65" s="2" customFormat="1" ht="24.15" customHeight="1">
      <c r="A401" s="33"/>
      <c r="B401" s="34"/>
      <c r="C401" s="227" t="s">
        <v>641</v>
      </c>
      <c r="D401" s="227" t="s">
        <v>300</v>
      </c>
      <c r="E401" s="228" t="s">
        <v>642</v>
      </c>
      <c r="F401" s="229" t="s">
        <v>643</v>
      </c>
      <c r="G401" s="230" t="s">
        <v>341</v>
      </c>
      <c r="H401" s="231">
        <v>1</v>
      </c>
      <c r="I401" s="232"/>
      <c r="J401" s="233">
        <f>ROUND(I401*H401,2)</f>
        <v>0</v>
      </c>
      <c r="K401" s="234"/>
      <c r="L401" s="235"/>
      <c r="M401" s="236" t="s">
        <v>1</v>
      </c>
      <c r="N401" s="237" t="s">
        <v>43</v>
      </c>
      <c r="O401" s="70"/>
      <c r="P401" s="196">
        <f>O401*H401</f>
        <v>0</v>
      </c>
      <c r="Q401" s="196">
        <v>0.10100000000000001</v>
      </c>
      <c r="R401" s="196">
        <f>Q401*H401</f>
        <v>0.10100000000000001</v>
      </c>
      <c r="S401" s="196">
        <v>0</v>
      </c>
      <c r="T401" s="196">
        <f>S401*H401</f>
        <v>0</v>
      </c>
      <c r="U401" s="197" t="s">
        <v>1</v>
      </c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8" t="s">
        <v>197</v>
      </c>
      <c r="AT401" s="198" t="s">
        <v>300</v>
      </c>
      <c r="AU401" s="198" t="s">
        <v>87</v>
      </c>
      <c r="AY401" s="16" t="s">
        <v>152</v>
      </c>
      <c r="BE401" s="199">
        <f>IF(N401="základní",J401,0)</f>
        <v>0</v>
      </c>
      <c r="BF401" s="199">
        <f>IF(N401="snížená",J401,0)</f>
        <v>0</v>
      </c>
      <c r="BG401" s="199">
        <f>IF(N401="zákl. přenesená",J401,0)</f>
        <v>0</v>
      </c>
      <c r="BH401" s="199">
        <f>IF(N401="sníž. přenesená",J401,0)</f>
        <v>0</v>
      </c>
      <c r="BI401" s="199">
        <f>IF(N401="nulová",J401,0)</f>
        <v>0</v>
      </c>
      <c r="BJ401" s="16" t="s">
        <v>85</v>
      </c>
      <c r="BK401" s="199">
        <f>ROUND(I401*H401,2)</f>
        <v>0</v>
      </c>
      <c r="BL401" s="16" t="s">
        <v>158</v>
      </c>
      <c r="BM401" s="198" t="s">
        <v>644</v>
      </c>
    </row>
    <row r="402" spans="1:65" s="2" customFormat="1" ht="10.199999999999999">
      <c r="A402" s="33"/>
      <c r="B402" s="34"/>
      <c r="C402" s="35"/>
      <c r="D402" s="200" t="s">
        <v>160</v>
      </c>
      <c r="E402" s="35"/>
      <c r="F402" s="201" t="s">
        <v>643</v>
      </c>
      <c r="G402" s="35"/>
      <c r="H402" s="35"/>
      <c r="I402" s="202"/>
      <c r="J402" s="35"/>
      <c r="K402" s="35"/>
      <c r="L402" s="38"/>
      <c r="M402" s="203"/>
      <c r="N402" s="204"/>
      <c r="O402" s="70"/>
      <c r="P402" s="70"/>
      <c r="Q402" s="70"/>
      <c r="R402" s="70"/>
      <c r="S402" s="70"/>
      <c r="T402" s="70"/>
      <c r="U402" s="71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160</v>
      </c>
      <c r="AU402" s="16" t="s">
        <v>87</v>
      </c>
    </row>
    <row r="403" spans="1:65" s="2" customFormat="1" ht="24.15" customHeight="1">
      <c r="A403" s="33"/>
      <c r="B403" s="34"/>
      <c r="C403" s="186" t="s">
        <v>645</v>
      </c>
      <c r="D403" s="186" t="s">
        <v>154</v>
      </c>
      <c r="E403" s="187" t="s">
        <v>646</v>
      </c>
      <c r="F403" s="188" t="s">
        <v>647</v>
      </c>
      <c r="G403" s="189" t="s">
        <v>217</v>
      </c>
      <c r="H403" s="190">
        <v>12.525</v>
      </c>
      <c r="I403" s="191"/>
      <c r="J403" s="192">
        <f>ROUND(I403*H403,2)</f>
        <v>0</v>
      </c>
      <c r="K403" s="193"/>
      <c r="L403" s="38"/>
      <c r="M403" s="194" t="s">
        <v>1</v>
      </c>
      <c r="N403" s="195" t="s">
        <v>43</v>
      </c>
      <c r="O403" s="70"/>
      <c r="P403" s="196">
        <f>O403*H403</f>
        <v>0</v>
      </c>
      <c r="Q403" s="196">
        <v>0</v>
      </c>
      <c r="R403" s="196">
        <f>Q403*H403</f>
        <v>0</v>
      </c>
      <c r="S403" s="196">
        <v>0</v>
      </c>
      <c r="T403" s="196">
        <f>S403*H403</f>
        <v>0</v>
      </c>
      <c r="U403" s="197" t="s">
        <v>1</v>
      </c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8" t="s">
        <v>158</v>
      </c>
      <c r="AT403" s="198" t="s">
        <v>154</v>
      </c>
      <c r="AU403" s="198" t="s">
        <v>87</v>
      </c>
      <c r="AY403" s="16" t="s">
        <v>152</v>
      </c>
      <c r="BE403" s="199">
        <f>IF(N403="základní",J403,0)</f>
        <v>0</v>
      </c>
      <c r="BF403" s="199">
        <f>IF(N403="snížená",J403,0)</f>
        <v>0</v>
      </c>
      <c r="BG403" s="199">
        <f>IF(N403="zákl. přenesená",J403,0)</f>
        <v>0</v>
      </c>
      <c r="BH403" s="199">
        <f>IF(N403="sníž. přenesená",J403,0)</f>
        <v>0</v>
      </c>
      <c r="BI403" s="199">
        <f>IF(N403="nulová",J403,0)</f>
        <v>0</v>
      </c>
      <c r="BJ403" s="16" t="s">
        <v>85</v>
      </c>
      <c r="BK403" s="199">
        <f>ROUND(I403*H403,2)</f>
        <v>0</v>
      </c>
      <c r="BL403" s="16" t="s">
        <v>158</v>
      </c>
      <c r="BM403" s="198" t="s">
        <v>648</v>
      </c>
    </row>
    <row r="404" spans="1:65" s="2" customFormat="1" ht="19.2">
      <c r="A404" s="33"/>
      <c r="B404" s="34"/>
      <c r="C404" s="35"/>
      <c r="D404" s="200" t="s">
        <v>160</v>
      </c>
      <c r="E404" s="35"/>
      <c r="F404" s="201" t="s">
        <v>649</v>
      </c>
      <c r="G404" s="35"/>
      <c r="H404" s="35"/>
      <c r="I404" s="202"/>
      <c r="J404" s="35"/>
      <c r="K404" s="35"/>
      <c r="L404" s="38"/>
      <c r="M404" s="203"/>
      <c r="N404" s="204"/>
      <c r="O404" s="70"/>
      <c r="P404" s="70"/>
      <c r="Q404" s="70"/>
      <c r="R404" s="70"/>
      <c r="S404" s="70"/>
      <c r="T404" s="70"/>
      <c r="U404" s="71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160</v>
      </c>
      <c r="AU404" s="16" t="s">
        <v>87</v>
      </c>
    </row>
    <row r="405" spans="1:65" s="13" customFormat="1" ht="10.199999999999999">
      <c r="B405" s="205"/>
      <c r="C405" s="206"/>
      <c r="D405" s="200" t="s">
        <v>162</v>
      </c>
      <c r="E405" s="207" t="s">
        <v>1</v>
      </c>
      <c r="F405" s="208" t="s">
        <v>650</v>
      </c>
      <c r="G405" s="206"/>
      <c r="H405" s="209">
        <v>12.525</v>
      </c>
      <c r="I405" s="210"/>
      <c r="J405" s="206"/>
      <c r="K405" s="206"/>
      <c r="L405" s="211"/>
      <c r="M405" s="212"/>
      <c r="N405" s="213"/>
      <c r="O405" s="213"/>
      <c r="P405" s="213"/>
      <c r="Q405" s="213"/>
      <c r="R405" s="213"/>
      <c r="S405" s="213"/>
      <c r="T405" s="213"/>
      <c r="U405" s="214"/>
      <c r="AT405" s="215" t="s">
        <v>162</v>
      </c>
      <c r="AU405" s="215" t="s">
        <v>87</v>
      </c>
      <c r="AV405" s="13" t="s">
        <v>87</v>
      </c>
      <c r="AW405" s="13" t="s">
        <v>34</v>
      </c>
      <c r="AX405" s="13" t="s">
        <v>85</v>
      </c>
      <c r="AY405" s="215" t="s">
        <v>152</v>
      </c>
    </row>
    <row r="406" spans="1:65" s="2" customFormat="1" ht="16.5" customHeight="1">
      <c r="A406" s="33"/>
      <c r="B406" s="34"/>
      <c r="C406" s="186" t="s">
        <v>651</v>
      </c>
      <c r="D406" s="186" t="s">
        <v>154</v>
      </c>
      <c r="E406" s="187" t="s">
        <v>652</v>
      </c>
      <c r="F406" s="188" t="s">
        <v>653</v>
      </c>
      <c r="G406" s="189" t="s">
        <v>183</v>
      </c>
      <c r="H406" s="190">
        <v>32</v>
      </c>
      <c r="I406" s="191"/>
      <c r="J406" s="192">
        <f>ROUND(I406*H406,2)</f>
        <v>0</v>
      </c>
      <c r="K406" s="193"/>
      <c r="L406" s="38"/>
      <c r="M406" s="194" t="s">
        <v>1</v>
      </c>
      <c r="N406" s="195" t="s">
        <v>43</v>
      </c>
      <c r="O406" s="70"/>
      <c r="P406" s="196">
        <f>O406*H406</f>
        <v>0</v>
      </c>
      <c r="Q406" s="196">
        <v>1.9000000000000001E-4</v>
      </c>
      <c r="R406" s="196">
        <f>Q406*H406</f>
        <v>6.0800000000000003E-3</v>
      </c>
      <c r="S406" s="196">
        <v>0</v>
      </c>
      <c r="T406" s="196">
        <f>S406*H406</f>
        <v>0</v>
      </c>
      <c r="U406" s="197" t="s">
        <v>1</v>
      </c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8" t="s">
        <v>158</v>
      </c>
      <c r="AT406" s="198" t="s">
        <v>154</v>
      </c>
      <c r="AU406" s="198" t="s">
        <v>87</v>
      </c>
      <c r="AY406" s="16" t="s">
        <v>152</v>
      </c>
      <c r="BE406" s="199">
        <f>IF(N406="základní",J406,0)</f>
        <v>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6" t="s">
        <v>85</v>
      </c>
      <c r="BK406" s="199">
        <f>ROUND(I406*H406,2)</f>
        <v>0</v>
      </c>
      <c r="BL406" s="16" t="s">
        <v>158</v>
      </c>
      <c r="BM406" s="198" t="s">
        <v>654</v>
      </c>
    </row>
    <row r="407" spans="1:65" s="2" customFormat="1" ht="10.199999999999999">
      <c r="A407" s="33"/>
      <c r="B407" s="34"/>
      <c r="C407" s="35"/>
      <c r="D407" s="200" t="s">
        <v>160</v>
      </c>
      <c r="E407" s="35"/>
      <c r="F407" s="201" t="s">
        <v>655</v>
      </c>
      <c r="G407" s="35"/>
      <c r="H407" s="35"/>
      <c r="I407" s="202"/>
      <c r="J407" s="35"/>
      <c r="K407" s="35"/>
      <c r="L407" s="38"/>
      <c r="M407" s="203"/>
      <c r="N407" s="204"/>
      <c r="O407" s="70"/>
      <c r="P407" s="70"/>
      <c r="Q407" s="70"/>
      <c r="R407" s="70"/>
      <c r="S407" s="70"/>
      <c r="T407" s="70"/>
      <c r="U407" s="71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160</v>
      </c>
      <c r="AU407" s="16" t="s">
        <v>87</v>
      </c>
    </row>
    <row r="408" spans="1:65" s="13" customFormat="1" ht="10.199999999999999">
      <c r="B408" s="205"/>
      <c r="C408" s="206"/>
      <c r="D408" s="200" t="s">
        <v>162</v>
      </c>
      <c r="E408" s="207" t="s">
        <v>1</v>
      </c>
      <c r="F408" s="208" t="s">
        <v>656</v>
      </c>
      <c r="G408" s="206"/>
      <c r="H408" s="209">
        <v>32</v>
      </c>
      <c r="I408" s="210"/>
      <c r="J408" s="206"/>
      <c r="K408" s="206"/>
      <c r="L408" s="211"/>
      <c r="M408" s="212"/>
      <c r="N408" s="213"/>
      <c r="O408" s="213"/>
      <c r="P408" s="213"/>
      <c r="Q408" s="213"/>
      <c r="R408" s="213"/>
      <c r="S408" s="213"/>
      <c r="T408" s="213"/>
      <c r="U408" s="214"/>
      <c r="AT408" s="215" t="s">
        <v>162</v>
      </c>
      <c r="AU408" s="215" t="s">
        <v>87</v>
      </c>
      <c r="AV408" s="13" t="s">
        <v>87</v>
      </c>
      <c r="AW408" s="13" t="s">
        <v>34</v>
      </c>
      <c r="AX408" s="13" t="s">
        <v>85</v>
      </c>
      <c r="AY408" s="215" t="s">
        <v>152</v>
      </c>
    </row>
    <row r="409" spans="1:65" s="2" customFormat="1" ht="21.75" customHeight="1">
      <c r="A409" s="33"/>
      <c r="B409" s="34"/>
      <c r="C409" s="186" t="s">
        <v>657</v>
      </c>
      <c r="D409" s="186" t="s">
        <v>154</v>
      </c>
      <c r="E409" s="187" t="s">
        <v>658</v>
      </c>
      <c r="F409" s="188" t="s">
        <v>659</v>
      </c>
      <c r="G409" s="189" t="s">
        <v>183</v>
      </c>
      <c r="H409" s="190">
        <v>29.8</v>
      </c>
      <c r="I409" s="191"/>
      <c r="J409" s="192">
        <f>ROUND(I409*H409,2)</f>
        <v>0</v>
      </c>
      <c r="K409" s="193"/>
      <c r="L409" s="38"/>
      <c r="M409" s="194" t="s">
        <v>1</v>
      </c>
      <c r="N409" s="195" t="s">
        <v>43</v>
      </c>
      <c r="O409" s="70"/>
      <c r="P409" s="196">
        <f>O409*H409</f>
        <v>0</v>
      </c>
      <c r="Q409" s="196">
        <v>6.9999999999999994E-5</v>
      </c>
      <c r="R409" s="196">
        <f>Q409*H409</f>
        <v>2.0859999999999997E-3</v>
      </c>
      <c r="S409" s="196">
        <v>0</v>
      </c>
      <c r="T409" s="196">
        <f>S409*H409</f>
        <v>0</v>
      </c>
      <c r="U409" s="197" t="s">
        <v>1</v>
      </c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8" t="s">
        <v>158</v>
      </c>
      <c r="AT409" s="198" t="s">
        <v>154</v>
      </c>
      <c r="AU409" s="198" t="s">
        <v>87</v>
      </c>
      <c r="AY409" s="16" t="s">
        <v>152</v>
      </c>
      <c r="BE409" s="199">
        <f>IF(N409="základní",J409,0)</f>
        <v>0</v>
      </c>
      <c r="BF409" s="199">
        <f>IF(N409="snížená",J409,0)</f>
        <v>0</v>
      </c>
      <c r="BG409" s="199">
        <f>IF(N409="zákl. přenesená",J409,0)</f>
        <v>0</v>
      </c>
      <c r="BH409" s="199">
        <f>IF(N409="sníž. přenesená",J409,0)</f>
        <v>0</v>
      </c>
      <c r="BI409" s="199">
        <f>IF(N409="nulová",J409,0)</f>
        <v>0</v>
      </c>
      <c r="BJ409" s="16" t="s">
        <v>85</v>
      </c>
      <c r="BK409" s="199">
        <f>ROUND(I409*H409,2)</f>
        <v>0</v>
      </c>
      <c r="BL409" s="16" t="s">
        <v>158</v>
      </c>
      <c r="BM409" s="198" t="s">
        <v>660</v>
      </c>
    </row>
    <row r="410" spans="1:65" s="2" customFormat="1" ht="10.199999999999999">
      <c r="A410" s="33"/>
      <c r="B410" s="34"/>
      <c r="C410" s="35"/>
      <c r="D410" s="200" t="s">
        <v>160</v>
      </c>
      <c r="E410" s="35"/>
      <c r="F410" s="201" t="s">
        <v>661</v>
      </c>
      <c r="G410" s="35"/>
      <c r="H410" s="35"/>
      <c r="I410" s="202"/>
      <c r="J410" s="35"/>
      <c r="K410" s="35"/>
      <c r="L410" s="38"/>
      <c r="M410" s="203"/>
      <c r="N410" s="204"/>
      <c r="O410" s="70"/>
      <c r="P410" s="70"/>
      <c r="Q410" s="70"/>
      <c r="R410" s="70"/>
      <c r="S410" s="70"/>
      <c r="T410" s="70"/>
      <c r="U410" s="71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16" t="s">
        <v>160</v>
      </c>
      <c r="AU410" s="16" t="s">
        <v>87</v>
      </c>
    </row>
    <row r="411" spans="1:65" s="13" customFormat="1" ht="10.199999999999999">
      <c r="B411" s="205"/>
      <c r="C411" s="206"/>
      <c r="D411" s="200" t="s">
        <v>162</v>
      </c>
      <c r="E411" s="207" t="s">
        <v>1</v>
      </c>
      <c r="F411" s="208" t="s">
        <v>566</v>
      </c>
      <c r="G411" s="206"/>
      <c r="H411" s="209">
        <v>29.8</v>
      </c>
      <c r="I411" s="210"/>
      <c r="J411" s="206"/>
      <c r="K411" s="206"/>
      <c r="L411" s="211"/>
      <c r="M411" s="212"/>
      <c r="N411" s="213"/>
      <c r="O411" s="213"/>
      <c r="P411" s="213"/>
      <c r="Q411" s="213"/>
      <c r="R411" s="213"/>
      <c r="S411" s="213"/>
      <c r="T411" s="213"/>
      <c r="U411" s="214"/>
      <c r="AT411" s="215" t="s">
        <v>162</v>
      </c>
      <c r="AU411" s="215" t="s">
        <v>87</v>
      </c>
      <c r="AV411" s="13" t="s">
        <v>87</v>
      </c>
      <c r="AW411" s="13" t="s">
        <v>34</v>
      </c>
      <c r="AX411" s="13" t="s">
        <v>85</v>
      </c>
      <c r="AY411" s="215" t="s">
        <v>152</v>
      </c>
    </row>
    <row r="412" spans="1:65" s="12" customFormat="1" ht="22.8" customHeight="1">
      <c r="B412" s="170"/>
      <c r="C412" s="171"/>
      <c r="D412" s="172" t="s">
        <v>77</v>
      </c>
      <c r="E412" s="184" t="s">
        <v>202</v>
      </c>
      <c r="F412" s="184" t="s">
        <v>662</v>
      </c>
      <c r="G412" s="171"/>
      <c r="H412" s="171"/>
      <c r="I412" s="174"/>
      <c r="J412" s="185">
        <f>BK412</f>
        <v>0</v>
      </c>
      <c r="K412" s="171"/>
      <c r="L412" s="176"/>
      <c r="M412" s="177"/>
      <c r="N412" s="178"/>
      <c r="O412" s="178"/>
      <c r="P412" s="179">
        <f>SUM(P413:P445)</f>
        <v>0</v>
      </c>
      <c r="Q412" s="178"/>
      <c r="R412" s="179">
        <f>SUM(R413:R445)</f>
        <v>2.9208799999999999</v>
      </c>
      <c r="S412" s="178"/>
      <c r="T412" s="179">
        <f>SUM(T413:T445)</f>
        <v>8.3100000000000007E-2</v>
      </c>
      <c r="U412" s="180"/>
      <c r="AR412" s="181" t="s">
        <v>85</v>
      </c>
      <c r="AT412" s="182" t="s">
        <v>77</v>
      </c>
      <c r="AU412" s="182" t="s">
        <v>85</v>
      </c>
      <c r="AY412" s="181" t="s">
        <v>152</v>
      </c>
      <c r="BK412" s="183">
        <f>SUM(BK413:BK445)</f>
        <v>0</v>
      </c>
    </row>
    <row r="413" spans="1:65" s="2" customFormat="1" ht="33" customHeight="1">
      <c r="A413" s="33"/>
      <c r="B413" s="34"/>
      <c r="C413" s="186" t="s">
        <v>663</v>
      </c>
      <c r="D413" s="186" t="s">
        <v>154</v>
      </c>
      <c r="E413" s="187" t="s">
        <v>664</v>
      </c>
      <c r="F413" s="188" t="s">
        <v>665</v>
      </c>
      <c r="G413" s="189" t="s">
        <v>183</v>
      </c>
      <c r="H413" s="190">
        <v>11</v>
      </c>
      <c r="I413" s="191"/>
      <c r="J413" s="192">
        <f>ROUND(I413*H413,2)</f>
        <v>0</v>
      </c>
      <c r="K413" s="193"/>
      <c r="L413" s="38"/>
      <c r="M413" s="194" t="s">
        <v>1</v>
      </c>
      <c r="N413" s="195" t="s">
        <v>43</v>
      </c>
      <c r="O413" s="70"/>
      <c r="P413" s="196">
        <f>O413*H413</f>
        <v>0</v>
      </c>
      <c r="Q413" s="196">
        <v>0.15540000000000001</v>
      </c>
      <c r="R413" s="196">
        <f>Q413*H413</f>
        <v>1.7094</v>
      </c>
      <c r="S413" s="196">
        <v>0</v>
      </c>
      <c r="T413" s="196">
        <f>S413*H413</f>
        <v>0</v>
      </c>
      <c r="U413" s="197" t="s">
        <v>1</v>
      </c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8" t="s">
        <v>158</v>
      </c>
      <c r="AT413" s="198" t="s">
        <v>154</v>
      </c>
      <c r="AU413" s="198" t="s">
        <v>87</v>
      </c>
      <c r="AY413" s="16" t="s">
        <v>152</v>
      </c>
      <c r="BE413" s="199">
        <f>IF(N413="základní",J413,0)</f>
        <v>0</v>
      </c>
      <c r="BF413" s="199">
        <f>IF(N413="snížená",J413,0)</f>
        <v>0</v>
      </c>
      <c r="BG413" s="199">
        <f>IF(N413="zákl. přenesená",J413,0)</f>
        <v>0</v>
      </c>
      <c r="BH413" s="199">
        <f>IF(N413="sníž. přenesená",J413,0)</f>
        <v>0</v>
      </c>
      <c r="BI413" s="199">
        <f>IF(N413="nulová",J413,0)</f>
        <v>0</v>
      </c>
      <c r="BJ413" s="16" t="s">
        <v>85</v>
      </c>
      <c r="BK413" s="199">
        <f>ROUND(I413*H413,2)</f>
        <v>0</v>
      </c>
      <c r="BL413" s="16" t="s">
        <v>158</v>
      </c>
      <c r="BM413" s="198" t="s">
        <v>666</v>
      </c>
    </row>
    <row r="414" spans="1:65" s="2" customFormat="1" ht="28.8">
      <c r="A414" s="33"/>
      <c r="B414" s="34"/>
      <c r="C414" s="35"/>
      <c r="D414" s="200" t="s">
        <v>160</v>
      </c>
      <c r="E414" s="35"/>
      <c r="F414" s="201" t="s">
        <v>667</v>
      </c>
      <c r="G414" s="35"/>
      <c r="H414" s="35"/>
      <c r="I414" s="202"/>
      <c r="J414" s="35"/>
      <c r="K414" s="35"/>
      <c r="L414" s="38"/>
      <c r="M414" s="203"/>
      <c r="N414" s="204"/>
      <c r="O414" s="70"/>
      <c r="P414" s="70"/>
      <c r="Q414" s="70"/>
      <c r="R414" s="70"/>
      <c r="S414" s="70"/>
      <c r="T414" s="70"/>
      <c r="U414" s="71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160</v>
      </c>
      <c r="AU414" s="16" t="s">
        <v>87</v>
      </c>
    </row>
    <row r="415" spans="1:65" s="13" customFormat="1" ht="10.199999999999999">
      <c r="B415" s="205"/>
      <c r="C415" s="206"/>
      <c r="D415" s="200" t="s">
        <v>162</v>
      </c>
      <c r="E415" s="207" t="s">
        <v>1</v>
      </c>
      <c r="F415" s="208" t="s">
        <v>186</v>
      </c>
      <c r="G415" s="206"/>
      <c r="H415" s="209">
        <v>11</v>
      </c>
      <c r="I415" s="210"/>
      <c r="J415" s="206"/>
      <c r="K415" s="206"/>
      <c r="L415" s="211"/>
      <c r="M415" s="212"/>
      <c r="N415" s="213"/>
      <c r="O415" s="213"/>
      <c r="P415" s="213"/>
      <c r="Q415" s="213"/>
      <c r="R415" s="213"/>
      <c r="S415" s="213"/>
      <c r="T415" s="213"/>
      <c r="U415" s="214"/>
      <c r="AT415" s="215" t="s">
        <v>162</v>
      </c>
      <c r="AU415" s="215" t="s">
        <v>87</v>
      </c>
      <c r="AV415" s="13" t="s">
        <v>87</v>
      </c>
      <c r="AW415" s="13" t="s">
        <v>34</v>
      </c>
      <c r="AX415" s="13" t="s">
        <v>85</v>
      </c>
      <c r="AY415" s="215" t="s">
        <v>152</v>
      </c>
    </row>
    <row r="416" spans="1:65" s="2" customFormat="1" ht="16.5" customHeight="1">
      <c r="A416" s="33"/>
      <c r="B416" s="34"/>
      <c r="C416" s="227" t="s">
        <v>668</v>
      </c>
      <c r="D416" s="227" t="s">
        <v>300</v>
      </c>
      <c r="E416" s="228" t="s">
        <v>669</v>
      </c>
      <c r="F416" s="229" t="s">
        <v>670</v>
      </c>
      <c r="G416" s="230" t="s">
        <v>183</v>
      </c>
      <c r="H416" s="231">
        <v>11</v>
      </c>
      <c r="I416" s="232"/>
      <c r="J416" s="233">
        <f>ROUND(I416*H416,2)</f>
        <v>0</v>
      </c>
      <c r="K416" s="234"/>
      <c r="L416" s="235"/>
      <c r="M416" s="236" t="s">
        <v>1</v>
      </c>
      <c r="N416" s="237" t="s">
        <v>43</v>
      </c>
      <c r="O416" s="70"/>
      <c r="P416" s="196">
        <f>O416*H416</f>
        <v>0</v>
      </c>
      <c r="Q416" s="196">
        <v>0.08</v>
      </c>
      <c r="R416" s="196">
        <f>Q416*H416</f>
        <v>0.88</v>
      </c>
      <c r="S416" s="196">
        <v>0</v>
      </c>
      <c r="T416" s="196">
        <f>S416*H416</f>
        <v>0</v>
      </c>
      <c r="U416" s="197" t="s">
        <v>1</v>
      </c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8" t="s">
        <v>197</v>
      </c>
      <c r="AT416" s="198" t="s">
        <v>300</v>
      </c>
      <c r="AU416" s="198" t="s">
        <v>87</v>
      </c>
      <c r="AY416" s="16" t="s">
        <v>152</v>
      </c>
      <c r="BE416" s="199">
        <f>IF(N416="základní",J416,0)</f>
        <v>0</v>
      </c>
      <c r="BF416" s="199">
        <f>IF(N416="snížená",J416,0)</f>
        <v>0</v>
      </c>
      <c r="BG416" s="199">
        <f>IF(N416="zákl. přenesená",J416,0)</f>
        <v>0</v>
      </c>
      <c r="BH416" s="199">
        <f>IF(N416="sníž. přenesená",J416,0)</f>
        <v>0</v>
      </c>
      <c r="BI416" s="199">
        <f>IF(N416="nulová",J416,0)</f>
        <v>0</v>
      </c>
      <c r="BJ416" s="16" t="s">
        <v>85</v>
      </c>
      <c r="BK416" s="199">
        <f>ROUND(I416*H416,2)</f>
        <v>0</v>
      </c>
      <c r="BL416" s="16" t="s">
        <v>158</v>
      </c>
      <c r="BM416" s="198" t="s">
        <v>671</v>
      </c>
    </row>
    <row r="417" spans="1:65" s="2" customFormat="1" ht="10.199999999999999">
      <c r="A417" s="33"/>
      <c r="B417" s="34"/>
      <c r="C417" s="35"/>
      <c r="D417" s="200" t="s">
        <v>160</v>
      </c>
      <c r="E417" s="35"/>
      <c r="F417" s="201" t="s">
        <v>670</v>
      </c>
      <c r="G417" s="35"/>
      <c r="H417" s="35"/>
      <c r="I417" s="202"/>
      <c r="J417" s="35"/>
      <c r="K417" s="35"/>
      <c r="L417" s="38"/>
      <c r="M417" s="203"/>
      <c r="N417" s="204"/>
      <c r="O417" s="70"/>
      <c r="P417" s="70"/>
      <c r="Q417" s="70"/>
      <c r="R417" s="70"/>
      <c r="S417" s="70"/>
      <c r="T417" s="70"/>
      <c r="U417" s="71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160</v>
      </c>
      <c r="AU417" s="16" t="s">
        <v>87</v>
      </c>
    </row>
    <row r="418" spans="1:65" s="2" customFormat="1" ht="33" customHeight="1">
      <c r="A418" s="33"/>
      <c r="B418" s="34"/>
      <c r="C418" s="186" t="s">
        <v>672</v>
      </c>
      <c r="D418" s="186" t="s">
        <v>154</v>
      </c>
      <c r="E418" s="187" t="s">
        <v>673</v>
      </c>
      <c r="F418" s="188" t="s">
        <v>674</v>
      </c>
      <c r="G418" s="189" t="s">
        <v>183</v>
      </c>
      <c r="H418" s="190">
        <v>2</v>
      </c>
      <c r="I418" s="191"/>
      <c r="J418" s="192">
        <f>ROUND(I418*H418,2)</f>
        <v>0</v>
      </c>
      <c r="K418" s="193"/>
      <c r="L418" s="38"/>
      <c r="M418" s="194" t="s">
        <v>1</v>
      </c>
      <c r="N418" s="195" t="s">
        <v>43</v>
      </c>
      <c r="O418" s="70"/>
      <c r="P418" s="196">
        <f>O418*H418</f>
        <v>0</v>
      </c>
      <c r="Q418" s="196">
        <v>0.1295</v>
      </c>
      <c r="R418" s="196">
        <f>Q418*H418</f>
        <v>0.25900000000000001</v>
      </c>
      <c r="S418" s="196">
        <v>0</v>
      </c>
      <c r="T418" s="196">
        <f>S418*H418</f>
        <v>0</v>
      </c>
      <c r="U418" s="197" t="s">
        <v>1</v>
      </c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98" t="s">
        <v>158</v>
      </c>
      <c r="AT418" s="198" t="s">
        <v>154</v>
      </c>
      <c r="AU418" s="198" t="s">
        <v>87</v>
      </c>
      <c r="AY418" s="16" t="s">
        <v>152</v>
      </c>
      <c r="BE418" s="199">
        <f>IF(N418="základní",J418,0)</f>
        <v>0</v>
      </c>
      <c r="BF418" s="199">
        <f>IF(N418="snížená",J418,0)</f>
        <v>0</v>
      </c>
      <c r="BG418" s="199">
        <f>IF(N418="zákl. přenesená",J418,0)</f>
        <v>0</v>
      </c>
      <c r="BH418" s="199">
        <f>IF(N418="sníž. přenesená",J418,0)</f>
        <v>0</v>
      </c>
      <c r="BI418" s="199">
        <f>IF(N418="nulová",J418,0)</f>
        <v>0</v>
      </c>
      <c r="BJ418" s="16" t="s">
        <v>85</v>
      </c>
      <c r="BK418" s="199">
        <f>ROUND(I418*H418,2)</f>
        <v>0</v>
      </c>
      <c r="BL418" s="16" t="s">
        <v>158</v>
      </c>
      <c r="BM418" s="198" t="s">
        <v>675</v>
      </c>
    </row>
    <row r="419" spans="1:65" s="2" customFormat="1" ht="38.4">
      <c r="A419" s="33"/>
      <c r="B419" s="34"/>
      <c r="C419" s="35"/>
      <c r="D419" s="200" t="s">
        <v>160</v>
      </c>
      <c r="E419" s="35"/>
      <c r="F419" s="201" t="s">
        <v>676</v>
      </c>
      <c r="G419" s="35"/>
      <c r="H419" s="35"/>
      <c r="I419" s="202"/>
      <c r="J419" s="35"/>
      <c r="K419" s="35"/>
      <c r="L419" s="38"/>
      <c r="M419" s="203"/>
      <c r="N419" s="204"/>
      <c r="O419" s="70"/>
      <c r="P419" s="70"/>
      <c r="Q419" s="70"/>
      <c r="R419" s="70"/>
      <c r="S419" s="70"/>
      <c r="T419" s="70"/>
      <c r="U419" s="71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160</v>
      </c>
      <c r="AU419" s="16" t="s">
        <v>87</v>
      </c>
    </row>
    <row r="420" spans="1:65" s="13" customFormat="1" ht="10.199999999999999">
      <c r="B420" s="205"/>
      <c r="C420" s="206"/>
      <c r="D420" s="200" t="s">
        <v>162</v>
      </c>
      <c r="E420" s="207" t="s">
        <v>1</v>
      </c>
      <c r="F420" s="208" t="s">
        <v>87</v>
      </c>
      <c r="G420" s="206"/>
      <c r="H420" s="209">
        <v>2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3"/>
      <c r="U420" s="214"/>
      <c r="AT420" s="215" t="s">
        <v>162</v>
      </c>
      <c r="AU420" s="215" t="s">
        <v>87</v>
      </c>
      <c r="AV420" s="13" t="s">
        <v>87</v>
      </c>
      <c r="AW420" s="13" t="s">
        <v>34</v>
      </c>
      <c r="AX420" s="13" t="s">
        <v>85</v>
      </c>
      <c r="AY420" s="215" t="s">
        <v>152</v>
      </c>
    </row>
    <row r="421" spans="1:65" s="2" customFormat="1" ht="16.5" customHeight="1">
      <c r="A421" s="33"/>
      <c r="B421" s="34"/>
      <c r="C421" s="227" t="s">
        <v>677</v>
      </c>
      <c r="D421" s="227" t="s">
        <v>300</v>
      </c>
      <c r="E421" s="228" t="s">
        <v>678</v>
      </c>
      <c r="F421" s="229" t="s">
        <v>679</v>
      </c>
      <c r="G421" s="230" t="s">
        <v>183</v>
      </c>
      <c r="H421" s="231">
        <v>2</v>
      </c>
      <c r="I421" s="232"/>
      <c r="J421" s="233">
        <f>ROUND(I421*H421,2)</f>
        <v>0</v>
      </c>
      <c r="K421" s="234"/>
      <c r="L421" s="235"/>
      <c r="M421" s="236" t="s">
        <v>1</v>
      </c>
      <c r="N421" s="237" t="s">
        <v>43</v>
      </c>
      <c r="O421" s="70"/>
      <c r="P421" s="196">
        <f>O421*H421</f>
        <v>0</v>
      </c>
      <c r="Q421" s="196">
        <v>2.8000000000000001E-2</v>
      </c>
      <c r="R421" s="196">
        <f>Q421*H421</f>
        <v>5.6000000000000001E-2</v>
      </c>
      <c r="S421" s="196">
        <v>0</v>
      </c>
      <c r="T421" s="196">
        <f>S421*H421</f>
        <v>0</v>
      </c>
      <c r="U421" s="197" t="s">
        <v>1</v>
      </c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8" t="s">
        <v>197</v>
      </c>
      <c r="AT421" s="198" t="s">
        <v>300</v>
      </c>
      <c r="AU421" s="198" t="s">
        <v>87</v>
      </c>
      <c r="AY421" s="16" t="s">
        <v>152</v>
      </c>
      <c r="BE421" s="199">
        <f>IF(N421="základní",J421,0)</f>
        <v>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6" t="s">
        <v>85</v>
      </c>
      <c r="BK421" s="199">
        <f>ROUND(I421*H421,2)</f>
        <v>0</v>
      </c>
      <c r="BL421" s="16" t="s">
        <v>158</v>
      </c>
      <c r="BM421" s="198" t="s">
        <v>680</v>
      </c>
    </row>
    <row r="422" spans="1:65" s="2" customFormat="1" ht="10.199999999999999">
      <c r="A422" s="33"/>
      <c r="B422" s="34"/>
      <c r="C422" s="35"/>
      <c r="D422" s="200" t="s">
        <v>160</v>
      </c>
      <c r="E422" s="35"/>
      <c r="F422" s="201" t="s">
        <v>679</v>
      </c>
      <c r="G422" s="35"/>
      <c r="H422" s="35"/>
      <c r="I422" s="202"/>
      <c r="J422" s="35"/>
      <c r="K422" s="35"/>
      <c r="L422" s="38"/>
      <c r="M422" s="203"/>
      <c r="N422" s="204"/>
      <c r="O422" s="70"/>
      <c r="P422" s="70"/>
      <c r="Q422" s="70"/>
      <c r="R422" s="70"/>
      <c r="S422" s="70"/>
      <c r="T422" s="70"/>
      <c r="U422" s="71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160</v>
      </c>
      <c r="AU422" s="16" t="s">
        <v>87</v>
      </c>
    </row>
    <row r="423" spans="1:65" s="2" customFormat="1" ht="24.15" customHeight="1">
      <c r="A423" s="33"/>
      <c r="B423" s="34"/>
      <c r="C423" s="186" t="s">
        <v>681</v>
      </c>
      <c r="D423" s="186" t="s">
        <v>154</v>
      </c>
      <c r="E423" s="187" t="s">
        <v>682</v>
      </c>
      <c r="F423" s="188" t="s">
        <v>683</v>
      </c>
      <c r="G423" s="189" t="s">
        <v>183</v>
      </c>
      <c r="H423" s="190">
        <v>34.6</v>
      </c>
      <c r="I423" s="191"/>
      <c r="J423" s="192">
        <f>ROUND(I423*H423,2)</f>
        <v>0</v>
      </c>
      <c r="K423" s="193"/>
      <c r="L423" s="38"/>
      <c r="M423" s="194" t="s">
        <v>1</v>
      </c>
      <c r="N423" s="195" t="s">
        <v>43</v>
      </c>
      <c r="O423" s="70"/>
      <c r="P423" s="196">
        <f>O423*H423</f>
        <v>0</v>
      </c>
      <c r="Q423" s="196">
        <v>0</v>
      </c>
      <c r="R423" s="196">
        <f>Q423*H423</f>
        <v>0</v>
      </c>
      <c r="S423" s="196">
        <v>0</v>
      </c>
      <c r="T423" s="196">
        <f>S423*H423</f>
        <v>0</v>
      </c>
      <c r="U423" s="197" t="s">
        <v>1</v>
      </c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8" t="s">
        <v>158</v>
      </c>
      <c r="AT423" s="198" t="s">
        <v>154</v>
      </c>
      <c r="AU423" s="198" t="s">
        <v>87</v>
      </c>
      <c r="AY423" s="16" t="s">
        <v>152</v>
      </c>
      <c r="BE423" s="199">
        <f>IF(N423="základní",J423,0)</f>
        <v>0</v>
      </c>
      <c r="BF423" s="199">
        <f>IF(N423="snížená",J423,0)</f>
        <v>0</v>
      </c>
      <c r="BG423" s="199">
        <f>IF(N423="zákl. přenesená",J423,0)</f>
        <v>0</v>
      </c>
      <c r="BH423" s="199">
        <f>IF(N423="sníž. přenesená",J423,0)</f>
        <v>0</v>
      </c>
      <c r="BI423" s="199">
        <f>IF(N423="nulová",J423,0)</f>
        <v>0</v>
      </c>
      <c r="BJ423" s="16" t="s">
        <v>85</v>
      </c>
      <c r="BK423" s="199">
        <f>ROUND(I423*H423,2)</f>
        <v>0</v>
      </c>
      <c r="BL423" s="16" t="s">
        <v>158</v>
      </c>
      <c r="BM423" s="198" t="s">
        <v>684</v>
      </c>
    </row>
    <row r="424" spans="1:65" s="2" customFormat="1" ht="19.2">
      <c r="A424" s="33"/>
      <c r="B424" s="34"/>
      <c r="C424" s="35"/>
      <c r="D424" s="200" t="s">
        <v>160</v>
      </c>
      <c r="E424" s="35"/>
      <c r="F424" s="201" t="s">
        <v>685</v>
      </c>
      <c r="G424" s="35"/>
      <c r="H424" s="35"/>
      <c r="I424" s="202"/>
      <c r="J424" s="35"/>
      <c r="K424" s="35"/>
      <c r="L424" s="38"/>
      <c r="M424" s="203"/>
      <c r="N424" s="204"/>
      <c r="O424" s="70"/>
      <c r="P424" s="70"/>
      <c r="Q424" s="70"/>
      <c r="R424" s="70"/>
      <c r="S424" s="70"/>
      <c r="T424" s="70"/>
      <c r="U424" s="71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160</v>
      </c>
      <c r="AU424" s="16" t="s">
        <v>87</v>
      </c>
    </row>
    <row r="425" spans="1:65" s="13" customFormat="1" ht="10.199999999999999">
      <c r="B425" s="205"/>
      <c r="C425" s="206"/>
      <c r="D425" s="200" t="s">
        <v>162</v>
      </c>
      <c r="E425" s="207" t="s">
        <v>1</v>
      </c>
      <c r="F425" s="208" t="s">
        <v>686</v>
      </c>
      <c r="G425" s="206"/>
      <c r="H425" s="209">
        <v>34.6</v>
      </c>
      <c r="I425" s="210"/>
      <c r="J425" s="206"/>
      <c r="K425" s="206"/>
      <c r="L425" s="211"/>
      <c r="M425" s="212"/>
      <c r="N425" s="213"/>
      <c r="O425" s="213"/>
      <c r="P425" s="213"/>
      <c r="Q425" s="213"/>
      <c r="R425" s="213"/>
      <c r="S425" s="213"/>
      <c r="T425" s="213"/>
      <c r="U425" s="214"/>
      <c r="AT425" s="215" t="s">
        <v>162</v>
      </c>
      <c r="AU425" s="215" t="s">
        <v>87</v>
      </c>
      <c r="AV425" s="13" t="s">
        <v>87</v>
      </c>
      <c r="AW425" s="13" t="s">
        <v>34</v>
      </c>
      <c r="AX425" s="13" t="s">
        <v>85</v>
      </c>
      <c r="AY425" s="215" t="s">
        <v>152</v>
      </c>
    </row>
    <row r="426" spans="1:65" s="2" customFormat="1" ht="24.15" customHeight="1">
      <c r="A426" s="33"/>
      <c r="B426" s="34"/>
      <c r="C426" s="186" t="s">
        <v>687</v>
      </c>
      <c r="D426" s="186" t="s">
        <v>154</v>
      </c>
      <c r="E426" s="187" t="s">
        <v>688</v>
      </c>
      <c r="F426" s="188" t="s">
        <v>689</v>
      </c>
      <c r="G426" s="189" t="s">
        <v>341</v>
      </c>
      <c r="H426" s="190">
        <v>3</v>
      </c>
      <c r="I426" s="191"/>
      <c r="J426" s="192">
        <f>ROUND(I426*H426,2)</f>
        <v>0</v>
      </c>
      <c r="K426" s="193"/>
      <c r="L426" s="38"/>
      <c r="M426" s="194" t="s">
        <v>1</v>
      </c>
      <c r="N426" s="195" t="s">
        <v>43</v>
      </c>
      <c r="O426" s="70"/>
      <c r="P426" s="196">
        <f>O426*H426</f>
        <v>0</v>
      </c>
      <c r="Q426" s="196">
        <v>4.5900000000000003E-3</v>
      </c>
      <c r="R426" s="196">
        <f>Q426*H426</f>
        <v>1.3770000000000001E-2</v>
      </c>
      <c r="S426" s="196">
        <v>0</v>
      </c>
      <c r="T426" s="196">
        <f>S426*H426</f>
        <v>0</v>
      </c>
      <c r="U426" s="197" t="s">
        <v>1</v>
      </c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98" t="s">
        <v>158</v>
      </c>
      <c r="AT426" s="198" t="s">
        <v>154</v>
      </c>
      <c r="AU426" s="198" t="s">
        <v>87</v>
      </c>
      <c r="AY426" s="16" t="s">
        <v>152</v>
      </c>
      <c r="BE426" s="199">
        <f>IF(N426="základní",J426,0)</f>
        <v>0</v>
      </c>
      <c r="BF426" s="199">
        <f>IF(N426="snížená",J426,0)</f>
        <v>0</v>
      </c>
      <c r="BG426" s="199">
        <f>IF(N426="zákl. přenesená",J426,0)</f>
        <v>0</v>
      </c>
      <c r="BH426" s="199">
        <f>IF(N426="sníž. přenesená",J426,0)</f>
        <v>0</v>
      </c>
      <c r="BI426" s="199">
        <f>IF(N426="nulová",J426,0)</f>
        <v>0</v>
      </c>
      <c r="BJ426" s="16" t="s">
        <v>85</v>
      </c>
      <c r="BK426" s="199">
        <f>ROUND(I426*H426,2)</f>
        <v>0</v>
      </c>
      <c r="BL426" s="16" t="s">
        <v>158</v>
      </c>
      <c r="BM426" s="198" t="s">
        <v>690</v>
      </c>
    </row>
    <row r="427" spans="1:65" s="2" customFormat="1" ht="19.2">
      <c r="A427" s="33"/>
      <c r="B427" s="34"/>
      <c r="C427" s="35"/>
      <c r="D427" s="200" t="s">
        <v>160</v>
      </c>
      <c r="E427" s="35"/>
      <c r="F427" s="201" t="s">
        <v>691</v>
      </c>
      <c r="G427" s="35"/>
      <c r="H427" s="35"/>
      <c r="I427" s="202"/>
      <c r="J427" s="35"/>
      <c r="K427" s="35"/>
      <c r="L427" s="38"/>
      <c r="M427" s="203"/>
      <c r="N427" s="204"/>
      <c r="O427" s="70"/>
      <c r="P427" s="70"/>
      <c r="Q427" s="70"/>
      <c r="R427" s="70"/>
      <c r="S427" s="70"/>
      <c r="T427" s="70"/>
      <c r="U427" s="71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160</v>
      </c>
      <c r="AU427" s="16" t="s">
        <v>87</v>
      </c>
    </row>
    <row r="428" spans="1:65" s="13" customFormat="1" ht="10.199999999999999">
      <c r="B428" s="205"/>
      <c r="C428" s="206"/>
      <c r="D428" s="200" t="s">
        <v>162</v>
      </c>
      <c r="E428" s="207" t="s">
        <v>1</v>
      </c>
      <c r="F428" s="208" t="s">
        <v>169</v>
      </c>
      <c r="G428" s="206"/>
      <c r="H428" s="209">
        <v>3</v>
      </c>
      <c r="I428" s="210"/>
      <c r="J428" s="206"/>
      <c r="K428" s="206"/>
      <c r="L428" s="211"/>
      <c r="M428" s="212"/>
      <c r="N428" s="213"/>
      <c r="O428" s="213"/>
      <c r="P428" s="213"/>
      <c r="Q428" s="213"/>
      <c r="R428" s="213"/>
      <c r="S428" s="213"/>
      <c r="T428" s="213"/>
      <c r="U428" s="214"/>
      <c r="AT428" s="215" t="s">
        <v>162</v>
      </c>
      <c r="AU428" s="215" t="s">
        <v>87</v>
      </c>
      <c r="AV428" s="13" t="s">
        <v>87</v>
      </c>
      <c r="AW428" s="13" t="s">
        <v>34</v>
      </c>
      <c r="AX428" s="13" t="s">
        <v>85</v>
      </c>
      <c r="AY428" s="215" t="s">
        <v>152</v>
      </c>
    </row>
    <row r="429" spans="1:65" s="2" customFormat="1" ht="24.15" customHeight="1">
      <c r="A429" s="33"/>
      <c r="B429" s="34"/>
      <c r="C429" s="227" t="s">
        <v>692</v>
      </c>
      <c r="D429" s="227" t="s">
        <v>300</v>
      </c>
      <c r="E429" s="228" t="s">
        <v>693</v>
      </c>
      <c r="F429" s="229" t="s">
        <v>694</v>
      </c>
      <c r="G429" s="230" t="s">
        <v>341</v>
      </c>
      <c r="H429" s="231">
        <v>3</v>
      </c>
      <c r="I429" s="232"/>
      <c r="J429" s="233">
        <f>ROUND(I429*H429,2)</f>
        <v>0</v>
      </c>
      <c r="K429" s="234"/>
      <c r="L429" s="235"/>
      <c r="M429" s="236" t="s">
        <v>1</v>
      </c>
      <c r="N429" s="237" t="s">
        <v>43</v>
      </c>
      <c r="O429" s="70"/>
      <c r="P429" s="196">
        <f>O429*H429</f>
        <v>0</v>
      </c>
      <c r="Q429" s="196">
        <v>0</v>
      </c>
      <c r="R429" s="196">
        <f>Q429*H429</f>
        <v>0</v>
      </c>
      <c r="S429" s="196">
        <v>0</v>
      </c>
      <c r="T429" s="196">
        <f>S429*H429</f>
        <v>0</v>
      </c>
      <c r="U429" s="197" t="s">
        <v>1</v>
      </c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98" t="s">
        <v>197</v>
      </c>
      <c r="AT429" s="198" t="s">
        <v>300</v>
      </c>
      <c r="AU429" s="198" t="s">
        <v>87</v>
      </c>
      <c r="AY429" s="16" t="s">
        <v>152</v>
      </c>
      <c r="BE429" s="199">
        <f>IF(N429="základní",J429,0)</f>
        <v>0</v>
      </c>
      <c r="BF429" s="199">
        <f>IF(N429="snížená",J429,0)</f>
        <v>0</v>
      </c>
      <c r="BG429" s="199">
        <f>IF(N429="zákl. přenesená",J429,0)</f>
        <v>0</v>
      </c>
      <c r="BH429" s="199">
        <f>IF(N429="sníž. přenesená",J429,0)</f>
        <v>0</v>
      </c>
      <c r="BI429" s="199">
        <f>IF(N429="nulová",J429,0)</f>
        <v>0</v>
      </c>
      <c r="BJ429" s="16" t="s">
        <v>85</v>
      </c>
      <c r="BK429" s="199">
        <f>ROUND(I429*H429,2)</f>
        <v>0</v>
      </c>
      <c r="BL429" s="16" t="s">
        <v>158</v>
      </c>
      <c r="BM429" s="198" t="s">
        <v>695</v>
      </c>
    </row>
    <row r="430" spans="1:65" s="2" customFormat="1" ht="19.2">
      <c r="A430" s="33"/>
      <c r="B430" s="34"/>
      <c r="C430" s="35"/>
      <c r="D430" s="200" t="s">
        <v>160</v>
      </c>
      <c r="E430" s="35"/>
      <c r="F430" s="201" t="s">
        <v>694</v>
      </c>
      <c r="G430" s="35"/>
      <c r="H430" s="35"/>
      <c r="I430" s="202"/>
      <c r="J430" s="35"/>
      <c r="K430" s="35"/>
      <c r="L430" s="38"/>
      <c r="M430" s="203"/>
      <c r="N430" s="204"/>
      <c r="O430" s="70"/>
      <c r="P430" s="70"/>
      <c r="Q430" s="70"/>
      <c r="R430" s="70"/>
      <c r="S430" s="70"/>
      <c r="T430" s="70"/>
      <c r="U430" s="71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160</v>
      </c>
      <c r="AU430" s="16" t="s">
        <v>87</v>
      </c>
    </row>
    <row r="431" spans="1:65" s="2" customFormat="1" ht="24.15" customHeight="1">
      <c r="A431" s="33"/>
      <c r="B431" s="34"/>
      <c r="C431" s="186" t="s">
        <v>696</v>
      </c>
      <c r="D431" s="186" t="s">
        <v>154</v>
      </c>
      <c r="E431" s="187" t="s">
        <v>697</v>
      </c>
      <c r="F431" s="188" t="s">
        <v>698</v>
      </c>
      <c r="G431" s="189" t="s">
        <v>183</v>
      </c>
      <c r="H431" s="190">
        <v>0.3</v>
      </c>
      <c r="I431" s="191"/>
      <c r="J431" s="192">
        <f>ROUND(I431*H431,2)</f>
        <v>0</v>
      </c>
      <c r="K431" s="193"/>
      <c r="L431" s="38"/>
      <c r="M431" s="194" t="s">
        <v>1</v>
      </c>
      <c r="N431" s="195" t="s">
        <v>43</v>
      </c>
      <c r="O431" s="70"/>
      <c r="P431" s="196">
        <f>O431*H431</f>
        <v>0</v>
      </c>
      <c r="Q431" s="196">
        <v>6.9999999999999999E-4</v>
      </c>
      <c r="R431" s="196">
        <f>Q431*H431</f>
        <v>2.0999999999999998E-4</v>
      </c>
      <c r="S431" s="196">
        <v>0</v>
      </c>
      <c r="T431" s="196">
        <f>S431*H431</f>
        <v>0</v>
      </c>
      <c r="U431" s="197" t="s">
        <v>1</v>
      </c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8" t="s">
        <v>158</v>
      </c>
      <c r="AT431" s="198" t="s">
        <v>154</v>
      </c>
      <c r="AU431" s="198" t="s">
        <v>87</v>
      </c>
      <c r="AY431" s="16" t="s">
        <v>152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6" t="s">
        <v>85</v>
      </c>
      <c r="BK431" s="199">
        <f>ROUND(I431*H431,2)</f>
        <v>0</v>
      </c>
      <c r="BL431" s="16" t="s">
        <v>158</v>
      </c>
      <c r="BM431" s="198" t="s">
        <v>699</v>
      </c>
    </row>
    <row r="432" spans="1:65" s="2" customFormat="1" ht="19.2">
      <c r="A432" s="33"/>
      <c r="B432" s="34"/>
      <c r="C432" s="35"/>
      <c r="D432" s="200" t="s">
        <v>160</v>
      </c>
      <c r="E432" s="35"/>
      <c r="F432" s="201" t="s">
        <v>700</v>
      </c>
      <c r="G432" s="35"/>
      <c r="H432" s="35"/>
      <c r="I432" s="202"/>
      <c r="J432" s="35"/>
      <c r="K432" s="35"/>
      <c r="L432" s="38"/>
      <c r="M432" s="203"/>
      <c r="N432" s="204"/>
      <c r="O432" s="70"/>
      <c r="P432" s="70"/>
      <c r="Q432" s="70"/>
      <c r="R432" s="70"/>
      <c r="S432" s="70"/>
      <c r="T432" s="70"/>
      <c r="U432" s="71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160</v>
      </c>
      <c r="AU432" s="16" t="s">
        <v>87</v>
      </c>
    </row>
    <row r="433" spans="1:65" s="13" customFormat="1" ht="10.199999999999999">
      <c r="B433" s="205"/>
      <c r="C433" s="206"/>
      <c r="D433" s="200" t="s">
        <v>162</v>
      </c>
      <c r="E433" s="207" t="s">
        <v>1</v>
      </c>
      <c r="F433" s="208" t="s">
        <v>701</v>
      </c>
      <c r="G433" s="206"/>
      <c r="H433" s="209">
        <v>0.3</v>
      </c>
      <c r="I433" s="210"/>
      <c r="J433" s="206"/>
      <c r="K433" s="206"/>
      <c r="L433" s="211"/>
      <c r="M433" s="212"/>
      <c r="N433" s="213"/>
      <c r="O433" s="213"/>
      <c r="P433" s="213"/>
      <c r="Q433" s="213"/>
      <c r="R433" s="213"/>
      <c r="S433" s="213"/>
      <c r="T433" s="213"/>
      <c r="U433" s="214"/>
      <c r="AT433" s="215" t="s">
        <v>162</v>
      </c>
      <c r="AU433" s="215" t="s">
        <v>87</v>
      </c>
      <c r="AV433" s="13" t="s">
        <v>87</v>
      </c>
      <c r="AW433" s="13" t="s">
        <v>34</v>
      </c>
      <c r="AX433" s="13" t="s">
        <v>85</v>
      </c>
      <c r="AY433" s="215" t="s">
        <v>152</v>
      </c>
    </row>
    <row r="434" spans="1:65" s="2" customFormat="1" ht="24.15" customHeight="1">
      <c r="A434" s="33"/>
      <c r="B434" s="34"/>
      <c r="C434" s="186" t="s">
        <v>702</v>
      </c>
      <c r="D434" s="186" t="s">
        <v>154</v>
      </c>
      <c r="E434" s="187" t="s">
        <v>703</v>
      </c>
      <c r="F434" s="188" t="s">
        <v>704</v>
      </c>
      <c r="G434" s="189" t="s">
        <v>183</v>
      </c>
      <c r="H434" s="190">
        <v>0.5</v>
      </c>
      <c r="I434" s="191"/>
      <c r="J434" s="192">
        <f>ROUND(I434*H434,2)</f>
        <v>0</v>
      </c>
      <c r="K434" s="193"/>
      <c r="L434" s="38"/>
      <c r="M434" s="194" t="s">
        <v>1</v>
      </c>
      <c r="N434" s="195" t="s">
        <v>43</v>
      </c>
      <c r="O434" s="70"/>
      <c r="P434" s="196">
        <f>O434*H434</f>
        <v>0</v>
      </c>
      <c r="Q434" s="196">
        <v>1.0499999999999999E-3</v>
      </c>
      <c r="R434" s="196">
        <f>Q434*H434</f>
        <v>5.2499999999999997E-4</v>
      </c>
      <c r="S434" s="196">
        <v>6.1999999999999998E-3</v>
      </c>
      <c r="T434" s="196">
        <f>S434*H434</f>
        <v>3.0999999999999999E-3</v>
      </c>
      <c r="U434" s="197" t="s">
        <v>1</v>
      </c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98" t="s">
        <v>158</v>
      </c>
      <c r="AT434" s="198" t="s">
        <v>154</v>
      </c>
      <c r="AU434" s="198" t="s">
        <v>87</v>
      </c>
      <c r="AY434" s="16" t="s">
        <v>152</v>
      </c>
      <c r="BE434" s="199">
        <f>IF(N434="základní",J434,0)</f>
        <v>0</v>
      </c>
      <c r="BF434" s="199">
        <f>IF(N434="snížená",J434,0)</f>
        <v>0</v>
      </c>
      <c r="BG434" s="199">
        <f>IF(N434="zákl. přenesená",J434,0)</f>
        <v>0</v>
      </c>
      <c r="BH434" s="199">
        <f>IF(N434="sníž. přenesená",J434,0)</f>
        <v>0</v>
      </c>
      <c r="BI434" s="199">
        <f>IF(N434="nulová",J434,0)</f>
        <v>0</v>
      </c>
      <c r="BJ434" s="16" t="s">
        <v>85</v>
      </c>
      <c r="BK434" s="199">
        <f>ROUND(I434*H434,2)</f>
        <v>0</v>
      </c>
      <c r="BL434" s="16" t="s">
        <v>158</v>
      </c>
      <c r="BM434" s="198" t="s">
        <v>705</v>
      </c>
    </row>
    <row r="435" spans="1:65" s="2" customFormat="1" ht="28.8">
      <c r="A435" s="33"/>
      <c r="B435" s="34"/>
      <c r="C435" s="35"/>
      <c r="D435" s="200" t="s">
        <v>160</v>
      </c>
      <c r="E435" s="35"/>
      <c r="F435" s="201" t="s">
        <v>706</v>
      </c>
      <c r="G435" s="35"/>
      <c r="H435" s="35"/>
      <c r="I435" s="202"/>
      <c r="J435" s="35"/>
      <c r="K435" s="35"/>
      <c r="L435" s="38"/>
      <c r="M435" s="203"/>
      <c r="N435" s="204"/>
      <c r="O435" s="70"/>
      <c r="P435" s="70"/>
      <c r="Q435" s="70"/>
      <c r="R435" s="70"/>
      <c r="S435" s="70"/>
      <c r="T435" s="70"/>
      <c r="U435" s="71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160</v>
      </c>
      <c r="AU435" s="16" t="s">
        <v>87</v>
      </c>
    </row>
    <row r="436" spans="1:65" s="13" customFormat="1" ht="10.199999999999999">
      <c r="B436" s="205"/>
      <c r="C436" s="206"/>
      <c r="D436" s="200" t="s">
        <v>162</v>
      </c>
      <c r="E436" s="207" t="s">
        <v>1</v>
      </c>
      <c r="F436" s="208" t="s">
        <v>707</v>
      </c>
      <c r="G436" s="206"/>
      <c r="H436" s="209">
        <v>0.5</v>
      </c>
      <c r="I436" s="210"/>
      <c r="J436" s="206"/>
      <c r="K436" s="206"/>
      <c r="L436" s="211"/>
      <c r="M436" s="212"/>
      <c r="N436" s="213"/>
      <c r="O436" s="213"/>
      <c r="P436" s="213"/>
      <c r="Q436" s="213"/>
      <c r="R436" s="213"/>
      <c r="S436" s="213"/>
      <c r="T436" s="213"/>
      <c r="U436" s="214"/>
      <c r="AT436" s="215" t="s">
        <v>162</v>
      </c>
      <c r="AU436" s="215" t="s">
        <v>87</v>
      </c>
      <c r="AV436" s="13" t="s">
        <v>87</v>
      </c>
      <c r="AW436" s="13" t="s">
        <v>34</v>
      </c>
      <c r="AX436" s="13" t="s">
        <v>85</v>
      </c>
      <c r="AY436" s="215" t="s">
        <v>152</v>
      </c>
    </row>
    <row r="437" spans="1:65" s="2" customFormat="1" ht="24.15" customHeight="1">
      <c r="A437" s="33"/>
      <c r="B437" s="34"/>
      <c r="C437" s="186" t="s">
        <v>708</v>
      </c>
      <c r="D437" s="186" t="s">
        <v>154</v>
      </c>
      <c r="E437" s="187" t="s">
        <v>709</v>
      </c>
      <c r="F437" s="188" t="s">
        <v>710</v>
      </c>
      <c r="G437" s="189" t="s">
        <v>183</v>
      </c>
      <c r="H437" s="190">
        <v>0.5</v>
      </c>
      <c r="I437" s="191"/>
      <c r="J437" s="192">
        <f>ROUND(I437*H437,2)</f>
        <v>0</v>
      </c>
      <c r="K437" s="193"/>
      <c r="L437" s="38"/>
      <c r="M437" s="194" t="s">
        <v>1</v>
      </c>
      <c r="N437" s="195" t="s">
        <v>43</v>
      </c>
      <c r="O437" s="70"/>
      <c r="P437" s="196">
        <f>O437*H437</f>
        <v>0</v>
      </c>
      <c r="Q437" s="196">
        <v>3.9500000000000004E-3</v>
      </c>
      <c r="R437" s="196">
        <f>Q437*H437</f>
        <v>1.9750000000000002E-3</v>
      </c>
      <c r="S437" s="196">
        <v>0.16</v>
      </c>
      <c r="T437" s="196">
        <f>S437*H437</f>
        <v>0.08</v>
      </c>
      <c r="U437" s="197" t="s">
        <v>1</v>
      </c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8" t="s">
        <v>158</v>
      </c>
      <c r="AT437" s="198" t="s">
        <v>154</v>
      </c>
      <c r="AU437" s="198" t="s">
        <v>87</v>
      </c>
      <c r="AY437" s="16" t="s">
        <v>152</v>
      </c>
      <c r="BE437" s="199">
        <f>IF(N437="základní",J437,0)</f>
        <v>0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6" t="s">
        <v>85</v>
      </c>
      <c r="BK437" s="199">
        <f>ROUND(I437*H437,2)</f>
        <v>0</v>
      </c>
      <c r="BL437" s="16" t="s">
        <v>158</v>
      </c>
      <c r="BM437" s="198" t="s">
        <v>711</v>
      </c>
    </row>
    <row r="438" spans="1:65" s="2" customFormat="1" ht="28.8">
      <c r="A438" s="33"/>
      <c r="B438" s="34"/>
      <c r="C438" s="35"/>
      <c r="D438" s="200" t="s">
        <v>160</v>
      </c>
      <c r="E438" s="35"/>
      <c r="F438" s="201" t="s">
        <v>712</v>
      </c>
      <c r="G438" s="35"/>
      <c r="H438" s="35"/>
      <c r="I438" s="202"/>
      <c r="J438" s="35"/>
      <c r="K438" s="35"/>
      <c r="L438" s="38"/>
      <c r="M438" s="203"/>
      <c r="N438" s="204"/>
      <c r="O438" s="70"/>
      <c r="P438" s="70"/>
      <c r="Q438" s="70"/>
      <c r="R438" s="70"/>
      <c r="S438" s="70"/>
      <c r="T438" s="70"/>
      <c r="U438" s="71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160</v>
      </c>
      <c r="AU438" s="16" t="s">
        <v>87</v>
      </c>
    </row>
    <row r="439" spans="1:65" s="13" customFormat="1" ht="10.199999999999999">
      <c r="B439" s="205"/>
      <c r="C439" s="206"/>
      <c r="D439" s="200" t="s">
        <v>162</v>
      </c>
      <c r="E439" s="207" t="s">
        <v>1</v>
      </c>
      <c r="F439" s="208" t="s">
        <v>707</v>
      </c>
      <c r="G439" s="206"/>
      <c r="H439" s="209">
        <v>0.5</v>
      </c>
      <c r="I439" s="210"/>
      <c r="J439" s="206"/>
      <c r="K439" s="206"/>
      <c r="L439" s="211"/>
      <c r="M439" s="212"/>
      <c r="N439" s="213"/>
      <c r="O439" s="213"/>
      <c r="P439" s="213"/>
      <c r="Q439" s="213"/>
      <c r="R439" s="213"/>
      <c r="S439" s="213"/>
      <c r="T439" s="213"/>
      <c r="U439" s="214"/>
      <c r="AT439" s="215" t="s">
        <v>162</v>
      </c>
      <c r="AU439" s="215" t="s">
        <v>87</v>
      </c>
      <c r="AV439" s="13" t="s">
        <v>87</v>
      </c>
      <c r="AW439" s="13" t="s">
        <v>34</v>
      </c>
      <c r="AX439" s="13" t="s">
        <v>85</v>
      </c>
      <c r="AY439" s="215" t="s">
        <v>152</v>
      </c>
    </row>
    <row r="440" spans="1:65" s="2" customFormat="1" ht="33" customHeight="1">
      <c r="A440" s="33"/>
      <c r="B440" s="34"/>
      <c r="C440" s="186" t="s">
        <v>713</v>
      </c>
      <c r="D440" s="186" t="s">
        <v>154</v>
      </c>
      <c r="E440" s="187" t="s">
        <v>714</v>
      </c>
      <c r="F440" s="188" t="s">
        <v>715</v>
      </c>
      <c r="G440" s="189" t="s">
        <v>157</v>
      </c>
      <c r="H440" s="190">
        <v>2.6</v>
      </c>
      <c r="I440" s="191"/>
      <c r="J440" s="192">
        <f>ROUND(I440*H440,2)</f>
        <v>0</v>
      </c>
      <c r="K440" s="193"/>
      <c r="L440" s="38"/>
      <c r="M440" s="194" t="s">
        <v>1</v>
      </c>
      <c r="N440" s="195" t="s">
        <v>43</v>
      </c>
      <c r="O440" s="70"/>
      <c r="P440" s="196">
        <f>O440*H440</f>
        <v>0</v>
      </c>
      <c r="Q440" s="196">
        <v>0</v>
      </c>
      <c r="R440" s="196">
        <f>Q440*H440</f>
        <v>0</v>
      </c>
      <c r="S440" s="196">
        <v>0</v>
      </c>
      <c r="T440" s="196">
        <f>S440*H440</f>
        <v>0</v>
      </c>
      <c r="U440" s="197" t="s">
        <v>1</v>
      </c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98" t="s">
        <v>158</v>
      </c>
      <c r="AT440" s="198" t="s">
        <v>154</v>
      </c>
      <c r="AU440" s="198" t="s">
        <v>87</v>
      </c>
      <c r="AY440" s="16" t="s">
        <v>152</v>
      </c>
      <c r="BE440" s="199">
        <f>IF(N440="základní",J440,0)</f>
        <v>0</v>
      </c>
      <c r="BF440" s="199">
        <f>IF(N440="snížená",J440,0)</f>
        <v>0</v>
      </c>
      <c r="BG440" s="199">
        <f>IF(N440="zákl. přenesená",J440,0)</f>
        <v>0</v>
      </c>
      <c r="BH440" s="199">
        <f>IF(N440="sníž. přenesená",J440,0)</f>
        <v>0</v>
      </c>
      <c r="BI440" s="199">
        <f>IF(N440="nulová",J440,0)</f>
        <v>0</v>
      </c>
      <c r="BJ440" s="16" t="s">
        <v>85</v>
      </c>
      <c r="BK440" s="199">
        <f>ROUND(I440*H440,2)</f>
        <v>0</v>
      </c>
      <c r="BL440" s="16" t="s">
        <v>158</v>
      </c>
      <c r="BM440" s="198" t="s">
        <v>716</v>
      </c>
    </row>
    <row r="441" spans="1:65" s="2" customFormat="1" ht="48">
      <c r="A441" s="33"/>
      <c r="B441" s="34"/>
      <c r="C441" s="35"/>
      <c r="D441" s="200" t="s">
        <v>160</v>
      </c>
      <c r="E441" s="35"/>
      <c r="F441" s="201" t="s">
        <v>717</v>
      </c>
      <c r="G441" s="35"/>
      <c r="H441" s="35"/>
      <c r="I441" s="202"/>
      <c r="J441" s="35"/>
      <c r="K441" s="35"/>
      <c r="L441" s="38"/>
      <c r="M441" s="203"/>
      <c r="N441" s="204"/>
      <c r="O441" s="70"/>
      <c r="P441" s="70"/>
      <c r="Q441" s="70"/>
      <c r="R441" s="70"/>
      <c r="S441" s="70"/>
      <c r="T441" s="70"/>
      <c r="U441" s="71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160</v>
      </c>
      <c r="AU441" s="16" t="s">
        <v>87</v>
      </c>
    </row>
    <row r="442" spans="1:65" s="13" customFormat="1" ht="10.199999999999999">
      <c r="B442" s="205"/>
      <c r="C442" s="206"/>
      <c r="D442" s="200" t="s">
        <v>162</v>
      </c>
      <c r="E442" s="207" t="s">
        <v>1</v>
      </c>
      <c r="F442" s="208" t="s">
        <v>168</v>
      </c>
      <c r="G442" s="206"/>
      <c r="H442" s="209">
        <v>2.6</v>
      </c>
      <c r="I442" s="210"/>
      <c r="J442" s="206"/>
      <c r="K442" s="206"/>
      <c r="L442" s="211"/>
      <c r="M442" s="212"/>
      <c r="N442" s="213"/>
      <c r="O442" s="213"/>
      <c r="P442" s="213"/>
      <c r="Q442" s="213"/>
      <c r="R442" s="213"/>
      <c r="S442" s="213"/>
      <c r="T442" s="213"/>
      <c r="U442" s="214"/>
      <c r="AT442" s="215" t="s">
        <v>162</v>
      </c>
      <c r="AU442" s="215" t="s">
        <v>87</v>
      </c>
      <c r="AV442" s="13" t="s">
        <v>87</v>
      </c>
      <c r="AW442" s="13" t="s">
        <v>34</v>
      </c>
      <c r="AX442" s="13" t="s">
        <v>85</v>
      </c>
      <c r="AY442" s="215" t="s">
        <v>152</v>
      </c>
    </row>
    <row r="443" spans="1:65" s="2" customFormat="1" ht="33" customHeight="1">
      <c r="A443" s="33"/>
      <c r="B443" s="34"/>
      <c r="C443" s="186" t="s">
        <v>718</v>
      </c>
      <c r="D443" s="186" t="s">
        <v>154</v>
      </c>
      <c r="E443" s="187" t="s">
        <v>719</v>
      </c>
      <c r="F443" s="188" t="s">
        <v>720</v>
      </c>
      <c r="G443" s="189" t="s">
        <v>157</v>
      </c>
      <c r="H443" s="190">
        <v>1.2</v>
      </c>
      <c r="I443" s="191"/>
      <c r="J443" s="192">
        <f>ROUND(I443*H443,2)</f>
        <v>0</v>
      </c>
      <c r="K443" s="193"/>
      <c r="L443" s="38"/>
      <c r="M443" s="194" t="s">
        <v>1</v>
      </c>
      <c r="N443" s="195" t="s">
        <v>43</v>
      </c>
      <c r="O443" s="70"/>
      <c r="P443" s="196">
        <f>O443*H443</f>
        <v>0</v>
      </c>
      <c r="Q443" s="196">
        <v>0</v>
      </c>
      <c r="R443" s="196">
        <f>Q443*H443</f>
        <v>0</v>
      </c>
      <c r="S443" s="196">
        <v>0</v>
      </c>
      <c r="T443" s="196">
        <f>S443*H443</f>
        <v>0</v>
      </c>
      <c r="U443" s="197" t="s">
        <v>1</v>
      </c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98" t="s">
        <v>158</v>
      </c>
      <c r="AT443" s="198" t="s">
        <v>154</v>
      </c>
      <c r="AU443" s="198" t="s">
        <v>87</v>
      </c>
      <c r="AY443" s="16" t="s">
        <v>152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6" t="s">
        <v>85</v>
      </c>
      <c r="BK443" s="199">
        <f>ROUND(I443*H443,2)</f>
        <v>0</v>
      </c>
      <c r="BL443" s="16" t="s">
        <v>158</v>
      </c>
      <c r="BM443" s="198" t="s">
        <v>721</v>
      </c>
    </row>
    <row r="444" spans="1:65" s="2" customFormat="1" ht="48">
      <c r="A444" s="33"/>
      <c r="B444" s="34"/>
      <c r="C444" s="35"/>
      <c r="D444" s="200" t="s">
        <v>160</v>
      </c>
      <c r="E444" s="35"/>
      <c r="F444" s="201" t="s">
        <v>722</v>
      </c>
      <c r="G444" s="35"/>
      <c r="H444" s="35"/>
      <c r="I444" s="202"/>
      <c r="J444" s="35"/>
      <c r="K444" s="35"/>
      <c r="L444" s="38"/>
      <c r="M444" s="203"/>
      <c r="N444" s="204"/>
      <c r="O444" s="70"/>
      <c r="P444" s="70"/>
      <c r="Q444" s="70"/>
      <c r="R444" s="70"/>
      <c r="S444" s="70"/>
      <c r="T444" s="70"/>
      <c r="U444" s="71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160</v>
      </c>
      <c r="AU444" s="16" t="s">
        <v>87</v>
      </c>
    </row>
    <row r="445" spans="1:65" s="13" customFormat="1" ht="10.199999999999999">
      <c r="B445" s="205"/>
      <c r="C445" s="206"/>
      <c r="D445" s="200" t="s">
        <v>162</v>
      </c>
      <c r="E445" s="207" t="s">
        <v>1</v>
      </c>
      <c r="F445" s="208" t="s">
        <v>452</v>
      </c>
      <c r="G445" s="206"/>
      <c r="H445" s="209">
        <v>1.2</v>
      </c>
      <c r="I445" s="210"/>
      <c r="J445" s="206"/>
      <c r="K445" s="206"/>
      <c r="L445" s="211"/>
      <c r="M445" s="212"/>
      <c r="N445" s="213"/>
      <c r="O445" s="213"/>
      <c r="P445" s="213"/>
      <c r="Q445" s="213"/>
      <c r="R445" s="213"/>
      <c r="S445" s="213"/>
      <c r="T445" s="213"/>
      <c r="U445" s="214"/>
      <c r="AT445" s="215" t="s">
        <v>162</v>
      </c>
      <c r="AU445" s="215" t="s">
        <v>87</v>
      </c>
      <c r="AV445" s="13" t="s">
        <v>87</v>
      </c>
      <c r="AW445" s="13" t="s">
        <v>34</v>
      </c>
      <c r="AX445" s="13" t="s">
        <v>85</v>
      </c>
      <c r="AY445" s="215" t="s">
        <v>152</v>
      </c>
    </row>
    <row r="446" spans="1:65" s="12" customFormat="1" ht="22.8" customHeight="1">
      <c r="B446" s="170"/>
      <c r="C446" s="171"/>
      <c r="D446" s="172" t="s">
        <v>77</v>
      </c>
      <c r="E446" s="184" t="s">
        <v>723</v>
      </c>
      <c r="F446" s="184" t="s">
        <v>724</v>
      </c>
      <c r="G446" s="171"/>
      <c r="H446" s="171"/>
      <c r="I446" s="174"/>
      <c r="J446" s="185">
        <f>BK446</f>
        <v>0</v>
      </c>
      <c r="K446" s="171"/>
      <c r="L446" s="176"/>
      <c r="M446" s="177"/>
      <c r="N446" s="178"/>
      <c r="O446" s="178"/>
      <c r="P446" s="179">
        <f>SUM(P447:P453)</f>
        <v>0</v>
      </c>
      <c r="Q446" s="178"/>
      <c r="R446" s="179">
        <f>SUM(R447:R453)</f>
        <v>0</v>
      </c>
      <c r="S446" s="178"/>
      <c r="T446" s="179">
        <f>SUM(T447:T453)</f>
        <v>0</v>
      </c>
      <c r="U446" s="180"/>
      <c r="AR446" s="181" t="s">
        <v>85</v>
      </c>
      <c r="AT446" s="182" t="s">
        <v>77</v>
      </c>
      <c r="AU446" s="182" t="s">
        <v>85</v>
      </c>
      <c r="AY446" s="181" t="s">
        <v>152</v>
      </c>
      <c r="BK446" s="183">
        <f>SUM(BK447:BK453)</f>
        <v>0</v>
      </c>
    </row>
    <row r="447" spans="1:65" s="2" customFormat="1" ht="21.75" customHeight="1">
      <c r="A447" s="33"/>
      <c r="B447" s="34"/>
      <c r="C447" s="186" t="s">
        <v>725</v>
      </c>
      <c r="D447" s="186" t="s">
        <v>154</v>
      </c>
      <c r="E447" s="187" t="s">
        <v>726</v>
      </c>
      <c r="F447" s="188" t="s">
        <v>727</v>
      </c>
      <c r="G447" s="189" t="s">
        <v>280</v>
      </c>
      <c r="H447" s="190">
        <v>14.061</v>
      </c>
      <c r="I447" s="191"/>
      <c r="J447" s="192">
        <f>ROUND(I447*H447,2)</f>
        <v>0</v>
      </c>
      <c r="K447" s="193"/>
      <c r="L447" s="38"/>
      <c r="M447" s="194" t="s">
        <v>1</v>
      </c>
      <c r="N447" s="195" t="s">
        <v>43</v>
      </c>
      <c r="O447" s="70"/>
      <c r="P447" s="196">
        <f>O447*H447</f>
        <v>0</v>
      </c>
      <c r="Q447" s="196">
        <v>0</v>
      </c>
      <c r="R447" s="196">
        <f>Q447*H447</f>
        <v>0</v>
      </c>
      <c r="S447" s="196">
        <v>0</v>
      </c>
      <c r="T447" s="196">
        <f>S447*H447</f>
        <v>0</v>
      </c>
      <c r="U447" s="197" t="s">
        <v>1</v>
      </c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98" t="s">
        <v>158</v>
      </c>
      <c r="AT447" s="198" t="s">
        <v>154</v>
      </c>
      <c r="AU447" s="198" t="s">
        <v>87</v>
      </c>
      <c r="AY447" s="16" t="s">
        <v>152</v>
      </c>
      <c r="BE447" s="199">
        <f>IF(N447="základní",J447,0)</f>
        <v>0</v>
      </c>
      <c r="BF447" s="199">
        <f>IF(N447="snížená",J447,0)</f>
        <v>0</v>
      </c>
      <c r="BG447" s="199">
        <f>IF(N447="zákl. přenesená",J447,0)</f>
        <v>0</v>
      </c>
      <c r="BH447" s="199">
        <f>IF(N447="sníž. přenesená",J447,0)</f>
        <v>0</v>
      </c>
      <c r="BI447" s="199">
        <f>IF(N447="nulová",J447,0)</f>
        <v>0</v>
      </c>
      <c r="BJ447" s="16" t="s">
        <v>85</v>
      </c>
      <c r="BK447" s="199">
        <f>ROUND(I447*H447,2)</f>
        <v>0</v>
      </c>
      <c r="BL447" s="16" t="s">
        <v>158</v>
      </c>
      <c r="BM447" s="198" t="s">
        <v>728</v>
      </c>
    </row>
    <row r="448" spans="1:65" s="2" customFormat="1" ht="28.8">
      <c r="A448" s="33"/>
      <c r="B448" s="34"/>
      <c r="C448" s="35"/>
      <c r="D448" s="200" t="s">
        <v>160</v>
      </c>
      <c r="E448" s="35"/>
      <c r="F448" s="201" t="s">
        <v>729</v>
      </c>
      <c r="G448" s="35"/>
      <c r="H448" s="35"/>
      <c r="I448" s="202"/>
      <c r="J448" s="35"/>
      <c r="K448" s="35"/>
      <c r="L448" s="38"/>
      <c r="M448" s="203"/>
      <c r="N448" s="204"/>
      <c r="O448" s="70"/>
      <c r="P448" s="70"/>
      <c r="Q448" s="70"/>
      <c r="R448" s="70"/>
      <c r="S448" s="70"/>
      <c r="T448" s="70"/>
      <c r="U448" s="71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160</v>
      </c>
      <c r="AU448" s="16" t="s">
        <v>87</v>
      </c>
    </row>
    <row r="449" spans="1:65" s="2" customFormat="1" ht="24.15" customHeight="1">
      <c r="A449" s="33"/>
      <c r="B449" s="34"/>
      <c r="C449" s="186" t="s">
        <v>730</v>
      </c>
      <c r="D449" s="186" t="s">
        <v>154</v>
      </c>
      <c r="E449" s="187" t="s">
        <v>731</v>
      </c>
      <c r="F449" s="188" t="s">
        <v>732</v>
      </c>
      <c r="G449" s="189" t="s">
        <v>280</v>
      </c>
      <c r="H449" s="190">
        <v>140.61000000000001</v>
      </c>
      <c r="I449" s="191"/>
      <c r="J449" s="192">
        <f>ROUND(I449*H449,2)</f>
        <v>0</v>
      </c>
      <c r="K449" s="193"/>
      <c r="L449" s="38"/>
      <c r="M449" s="194" t="s">
        <v>1</v>
      </c>
      <c r="N449" s="195" t="s">
        <v>43</v>
      </c>
      <c r="O449" s="70"/>
      <c r="P449" s="196">
        <f>O449*H449</f>
        <v>0</v>
      </c>
      <c r="Q449" s="196">
        <v>0</v>
      </c>
      <c r="R449" s="196">
        <f>Q449*H449</f>
        <v>0</v>
      </c>
      <c r="S449" s="196">
        <v>0</v>
      </c>
      <c r="T449" s="196">
        <f>S449*H449</f>
        <v>0</v>
      </c>
      <c r="U449" s="197" t="s">
        <v>1</v>
      </c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8" t="s">
        <v>158</v>
      </c>
      <c r="AT449" s="198" t="s">
        <v>154</v>
      </c>
      <c r="AU449" s="198" t="s">
        <v>87</v>
      </c>
      <c r="AY449" s="16" t="s">
        <v>152</v>
      </c>
      <c r="BE449" s="199">
        <f>IF(N449="základní",J449,0)</f>
        <v>0</v>
      </c>
      <c r="BF449" s="199">
        <f>IF(N449="snížená",J449,0)</f>
        <v>0</v>
      </c>
      <c r="BG449" s="199">
        <f>IF(N449="zákl. přenesená",J449,0)</f>
        <v>0</v>
      </c>
      <c r="BH449" s="199">
        <f>IF(N449="sníž. přenesená",J449,0)</f>
        <v>0</v>
      </c>
      <c r="BI449" s="199">
        <f>IF(N449="nulová",J449,0)</f>
        <v>0</v>
      </c>
      <c r="BJ449" s="16" t="s">
        <v>85</v>
      </c>
      <c r="BK449" s="199">
        <f>ROUND(I449*H449,2)</f>
        <v>0</v>
      </c>
      <c r="BL449" s="16" t="s">
        <v>158</v>
      </c>
      <c r="BM449" s="198" t="s">
        <v>733</v>
      </c>
    </row>
    <row r="450" spans="1:65" s="2" customFormat="1" ht="28.8">
      <c r="A450" s="33"/>
      <c r="B450" s="34"/>
      <c r="C450" s="35"/>
      <c r="D450" s="200" t="s">
        <v>160</v>
      </c>
      <c r="E450" s="35"/>
      <c r="F450" s="201" t="s">
        <v>734</v>
      </c>
      <c r="G450" s="35"/>
      <c r="H450" s="35"/>
      <c r="I450" s="202"/>
      <c r="J450" s="35"/>
      <c r="K450" s="35"/>
      <c r="L450" s="38"/>
      <c r="M450" s="203"/>
      <c r="N450" s="204"/>
      <c r="O450" s="70"/>
      <c r="P450" s="70"/>
      <c r="Q450" s="70"/>
      <c r="R450" s="70"/>
      <c r="S450" s="70"/>
      <c r="T450" s="70"/>
      <c r="U450" s="71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160</v>
      </c>
      <c r="AU450" s="16" t="s">
        <v>87</v>
      </c>
    </row>
    <row r="451" spans="1:65" s="13" customFormat="1" ht="10.199999999999999">
      <c r="B451" s="205"/>
      <c r="C451" s="206"/>
      <c r="D451" s="200" t="s">
        <v>162</v>
      </c>
      <c r="E451" s="206"/>
      <c r="F451" s="208" t="s">
        <v>735</v>
      </c>
      <c r="G451" s="206"/>
      <c r="H451" s="209">
        <v>140.61000000000001</v>
      </c>
      <c r="I451" s="210"/>
      <c r="J451" s="206"/>
      <c r="K451" s="206"/>
      <c r="L451" s="211"/>
      <c r="M451" s="212"/>
      <c r="N451" s="213"/>
      <c r="O451" s="213"/>
      <c r="P451" s="213"/>
      <c r="Q451" s="213"/>
      <c r="R451" s="213"/>
      <c r="S451" s="213"/>
      <c r="T451" s="213"/>
      <c r="U451" s="214"/>
      <c r="AT451" s="215" t="s">
        <v>162</v>
      </c>
      <c r="AU451" s="215" t="s">
        <v>87</v>
      </c>
      <c r="AV451" s="13" t="s">
        <v>87</v>
      </c>
      <c r="AW451" s="13" t="s">
        <v>4</v>
      </c>
      <c r="AX451" s="13" t="s">
        <v>85</v>
      </c>
      <c r="AY451" s="215" t="s">
        <v>152</v>
      </c>
    </row>
    <row r="452" spans="1:65" s="2" customFormat="1" ht="44.25" customHeight="1">
      <c r="A452" s="33"/>
      <c r="B452" s="34"/>
      <c r="C452" s="186" t="s">
        <v>736</v>
      </c>
      <c r="D452" s="186" t="s">
        <v>154</v>
      </c>
      <c r="E452" s="187" t="s">
        <v>737</v>
      </c>
      <c r="F452" s="188" t="s">
        <v>738</v>
      </c>
      <c r="G452" s="189" t="s">
        <v>280</v>
      </c>
      <c r="H452" s="190">
        <v>14.077999999999999</v>
      </c>
      <c r="I452" s="191"/>
      <c r="J452" s="192">
        <f>ROUND(I452*H452,2)</f>
        <v>0</v>
      </c>
      <c r="K452" s="193"/>
      <c r="L452" s="38"/>
      <c r="M452" s="194" t="s">
        <v>1</v>
      </c>
      <c r="N452" s="195" t="s">
        <v>43</v>
      </c>
      <c r="O452" s="70"/>
      <c r="P452" s="196">
        <f>O452*H452</f>
        <v>0</v>
      </c>
      <c r="Q452" s="196">
        <v>0</v>
      </c>
      <c r="R452" s="196">
        <f>Q452*H452</f>
        <v>0</v>
      </c>
      <c r="S452" s="196">
        <v>0</v>
      </c>
      <c r="T452" s="196">
        <f>S452*H452</f>
        <v>0</v>
      </c>
      <c r="U452" s="197" t="s">
        <v>1</v>
      </c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8" t="s">
        <v>158</v>
      </c>
      <c r="AT452" s="198" t="s">
        <v>154</v>
      </c>
      <c r="AU452" s="198" t="s">
        <v>87</v>
      </c>
      <c r="AY452" s="16" t="s">
        <v>152</v>
      </c>
      <c r="BE452" s="199">
        <f>IF(N452="základní",J452,0)</f>
        <v>0</v>
      </c>
      <c r="BF452" s="199">
        <f>IF(N452="snížená",J452,0)</f>
        <v>0</v>
      </c>
      <c r="BG452" s="199">
        <f>IF(N452="zákl. přenesená",J452,0)</f>
        <v>0</v>
      </c>
      <c r="BH452" s="199">
        <f>IF(N452="sníž. přenesená",J452,0)</f>
        <v>0</v>
      </c>
      <c r="BI452" s="199">
        <f>IF(N452="nulová",J452,0)</f>
        <v>0</v>
      </c>
      <c r="BJ452" s="16" t="s">
        <v>85</v>
      </c>
      <c r="BK452" s="199">
        <f>ROUND(I452*H452,2)</f>
        <v>0</v>
      </c>
      <c r="BL452" s="16" t="s">
        <v>158</v>
      </c>
      <c r="BM452" s="198" t="s">
        <v>739</v>
      </c>
    </row>
    <row r="453" spans="1:65" s="2" customFormat="1" ht="28.8">
      <c r="A453" s="33"/>
      <c r="B453" s="34"/>
      <c r="C453" s="35"/>
      <c r="D453" s="200" t="s">
        <v>160</v>
      </c>
      <c r="E453" s="35"/>
      <c r="F453" s="201" t="s">
        <v>740</v>
      </c>
      <c r="G453" s="35"/>
      <c r="H453" s="35"/>
      <c r="I453" s="202"/>
      <c r="J453" s="35"/>
      <c r="K453" s="35"/>
      <c r="L453" s="38"/>
      <c r="M453" s="203"/>
      <c r="N453" s="204"/>
      <c r="O453" s="70"/>
      <c r="P453" s="70"/>
      <c r="Q453" s="70"/>
      <c r="R453" s="70"/>
      <c r="S453" s="70"/>
      <c r="T453" s="70"/>
      <c r="U453" s="71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16" t="s">
        <v>160</v>
      </c>
      <c r="AU453" s="16" t="s">
        <v>87</v>
      </c>
    </row>
    <row r="454" spans="1:65" s="12" customFormat="1" ht="22.8" customHeight="1">
      <c r="B454" s="170"/>
      <c r="C454" s="171"/>
      <c r="D454" s="172" t="s">
        <v>77</v>
      </c>
      <c r="E454" s="184" t="s">
        <v>741</v>
      </c>
      <c r="F454" s="184" t="s">
        <v>742</v>
      </c>
      <c r="G454" s="171"/>
      <c r="H454" s="171"/>
      <c r="I454" s="174"/>
      <c r="J454" s="185">
        <f>BK454</f>
        <v>0</v>
      </c>
      <c r="K454" s="171"/>
      <c r="L454" s="176"/>
      <c r="M454" s="177"/>
      <c r="N454" s="178"/>
      <c r="O454" s="178"/>
      <c r="P454" s="179">
        <f>SUM(P455:P456)</f>
        <v>0</v>
      </c>
      <c r="Q454" s="178"/>
      <c r="R454" s="179">
        <f>SUM(R455:R456)</f>
        <v>0</v>
      </c>
      <c r="S454" s="178"/>
      <c r="T454" s="179">
        <f>SUM(T455:T456)</f>
        <v>0</v>
      </c>
      <c r="U454" s="180"/>
      <c r="AR454" s="181" t="s">
        <v>85</v>
      </c>
      <c r="AT454" s="182" t="s">
        <v>77</v>
      </c>
      <c r="AU454" s="182" t="s">
        <v>85</v>
      </c>
      <c r="AY454" s="181" t="s">
        <v>152</v>
      </c>
      <c r="BK454" s="183">
        <f>SUM(BK455:BK456)</f>
        <v>0</v>
      </c>
    </row>
    <row r="455" spans="1:65" s="2" customFormat="1" ht="24.15" customHeight="1">
      <c r="A455" s="33"/>
      <c r="B455" s="34"/>
      <c r="C455" s="186" t="s">
        <v>743</v>
      </c>
      <c r="D455" s="186" t="s">
        <v>154</v>
      </c>
      <c r="E455" s="187" t="s">
        <v>744</v>
      </c>
      <c r="F455" s="188" t="s">
        <v>745</v>
      </c>
      <c r="G455" s="189" t="s">
        <v>280</v>
      </c>
      <c r="H455" s="190">
        <v>29.736000000000001</v>
      </c>
      <c r="I455" s="191"/>
      <c r="J455" s="192">
        <f>ROUND(I455*H455,2)</f>
        <v>0</v>
      </c>
      <c r="K455" s="193"/>
      <c r="L455" s="38"/>
      <c r="M455" s="194" t="s">
        <v>1</v>
      </c>
      <c r="N455" s="195" t="s">
        <v>43</v>
      </c>
      <c r="O455" s="70"/>
      <c r="P455" s="196">
        <f>O455*H455</f>
        <v>0</v>
      </c>
      <c r="Q455" s="196">
        <v>0</v>
      </c>
      <c r="R455" s="196">
        <f>Q455*H455</f>
        <v>0</v>
      </c>
      <c r="S455" s="196">
        <v>0</v>
      </c>
      <c r="T455" s="196">
        <f>S455*H455</f>
        <v>0</v>
      </c>
      <c r="U455" s="197" t="s">
        <v>1</v>
      </c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98" t="s">
        <v>158</v>
      </c>
      <c r="AT455" s="198" t="s">
        <v>154</v>
      </c>
      <c r="AU455" s="198" t="s">
        <v>87</v>
      </c>
      <c r="AY455" s="16" t="s">
        <v>152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6" t="s">
        <v>85</v>
      </c>
      <c r="BK455" s="199">
        <f>ROUND(I455*H455,2)</f>
        <v>0</v>
      </c>
      <c r="BL455" s="16" t="s">
        <v>158</v>
      </c>
      <c r="BM455" s="198" t="s">
        <v>746</v>
      </c>
    </row>
    <row r="456" spans="1:65" s="2" customFormat="1" ht="38.4">
      <c r="A456" s="33"/>
      <c r="B456" s="34"/>
      <c r="C456" s="35"/>
      <c r="D456" s="200" t="s">
        <v>160</v>
      </c>
      <c r="E456" s="35"/>
      <c r="F456" s="201" t="s">
        <v>747</v>
      </c>
      <c r="G456" s="35"/>
      <c r="H456" s="35"/>
      <c r="I456" s="202"/>
      <c r="J456" s="35"/>
      <c r="K456" s="35"/>
      <c r="L456" s="38"/>
      <c r="M456" s="203"/>
      <c r="N456" s="204"/>
      <c r="O456" s="70"/>
      <c r="P456" s="70"/>
      <c r="Q456" s="70"/>
      <c r="R456" s="70"/>
      <c r="S456" s="70"/>
      <c r="T456" s="70"/>
      <c r="U456" s="71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160</v>
      </c>
      <c r="AU456" s="16" t="s">
        <v>87</v>
      </c>
    </row>
    <row r="457" spans="1:65" s="12" customFormat="1" ht="25.95" customHeight="1">
      <c r="B457" s="170"/>
      <c r="C457" s="171"/>
      <c r="D457" s="172" t="s">
        <v>77</v>
      </c>
      <c r="E457" s="173" t="s">
        <v>748</v>
      </c>
      <c r="F457" s="173" t="s">
        <v>749</v>
      </c>
      <c r="G457" s="171"/>
      <c r="H457" s="171"/>
      <c r="I457" s="174"/>
      <c r="J457" s="175">
        <f>BK457</f>
        <v>0</v>
      </c>
      <c r="K457" s="171"/>
      <c r="L457" s="176"/>
      <c r="M457" s="177"/>
      <c r="N457" s="178"/>
      <c r="O457" s="178"/>
      <c r="P457" s="179">
        <f>P458+P466</f>
        <v>0</v>
      </c>
      <c r="Q457" s="178"/>
      <c r="R457" s="179">
        <f>R458+R466</f>
        <v>2.0460000000000002E-2</v>
      </c>
      <c r="S457" s="178"/>
      <c r="T457" s="179">
        <f>T458+T466</f>
        <v>0</v>
      </c>
      <c r="U457" s="180"/>
      <c r="AR457" s="181" t="s">
        <v>87</v>
      </c>
      <c r="AT457" s="182" t="s">
        <v>77</v>
      </c>
      <c r="AU457" s="182" t="s">
        <v>78</v>
      </c>
      <c r="AY457" s="181" t="s">
        <v>152</v>
      </c>
      <c r="BK457" s="183">
        <f>BK458+BK466</f>
        <v>0</v>
      </c>
    </row>
    <row r="458" spans="1:65" s="12" customFormat="1" ht="22.8" customHeight="1">
      <c r="B458" s="170"/>
      <c r="C458" s="171"/>
      <c r="D458" s="172" t="s">
        <v>77</v>
      </c>
      <c r="E458" s="184" t="s">
        <v>750</v>
      </c>
      <c r="F458" s="184" t="s">
        <v>751</v>
      </c>
      <c r="G458" s="171"/>
      <c r="H458" s="171"/>
      <c r="I458" s="174"/>
      <c r="J458" s="185">
        <f>BK458</f>
        <v>0</v>
      </c>
      <c r="K458" s="171"/>
      <c r="L458" s="176"/>
      <c r="M458" s="177"/>
      <c r="N458" s="178"/>
      <c r="O458" s="178"/>
      <c r="P458" s="179">
        <f>SUM(P459:P465)</f>
        <v>0</v>
      </c>
      <c r="Q458" s="178"/>
      <c r="R458" s="179">
        <f>SUM(R459:R465)</f>
        <v>2.0460000000000002E-2</v>
      </c>
      <c r="S458" s="178"/>
      <c r="T458" s="179">
        <f>SUM(T459:T465)</f>
        <v>0</v>
      </c>
      <c r="U458" s="180"/>
      <c r="AR458" s="181" t="s">
        <v>87</v>
      </c>
      <c r="AT458" s="182" t="s">
        <v>77</v>
      </c>
      <c r="AU458" s="182" t="s">
        <v>85</v>
      </c>
      <c r="AY458" s="181" t="s">
        <v>152</v>
      </c>
      <c r="BK458" s="183">
        <f>SUM(BK459:BK465)</f>
        <v>0</v>
      </c>
    </row>
    <row r="459" spans="1:65" s="2" customFormat="1" ht="37.799999999999997" customHeight="1">
      <c r="A459" s="33"/>
      <c r="B459" s="34"/>
      <c r="C459" s="186" t="s">
        <v>752</v>
      </c>
      <c r="D459" s="186" t="s">
        <v>154</v>
      </c>
      <c r="E459" s="187" t="s">
        <v>753</v>
      </c>
      <c r="F459" s="188" t="s">
        <v>754</v>
      </c>
      <c r="G459" s="189" t="s">
        <v>341</v>
      </c>
      <c r="H459" s="190">
        <v>2</v>
      </c>
      <c r="I459" s="191"/>
      <c r="J459" s="192">
        <f>ROUND(I459*H459,2)</f>
        <v>0</v>
      </c>
      <c r="K459" s="193"/>
      <c r="L459" s="38"/>
      <c r="M459" s="194" t="s">
        <v>1</v>
      </c>
      <c r="N459" s="195" t="s">
        <v>43</v>
      </c>
      <c r="O459" s="70"/>
      <c r="P459" s="196">
        <f>O459*H459</f>
        <v>0</v>
      </c>
      <c r="Q459" s="196">
        <v>3.0000000000000001E-5</v>
      </c>
      <c r="R459" s="196">
        <f>Q459*H459</f>
        <v>6.0000000000000002E-5</v>
      </c>
      <c r="S459" s="196">
        <v>0</v>
      </c>
      <c r="T459" s="196">
        <f>S459*H459</f>
        <v>0</v>
      </c>
      <c r="U459" s="197" t="s">
        <v>1</v>
      </c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98" t="s">
        <v>244</v>
      </c>
      <c r="AT459" s="198" t="s">
        <v>154</v>
      </c>
      <c r="AU459" s="198" t="s">
        <v>87</v>
      </c>
      <c r="AY459" s="16" t="s">
        <v>152</v>
      </c>
      <c r="BE459" s="199">
        <f>IF(N459="základní",J459,0)</f>
        <v>0</v>
      </c>
      <c r="BF459" s="199">
        <f>IF(N459="snížená",J459,0)</f>
        <v>0</v>
      </c>
      <c r="BG459" s="199">
        <f>IF(N459="zákl. přenesená",J459,0)</f>
        <v>0</v>
      </c>
      <c r="BH459" s="199">
        <f>IF(N459="sníž. přenesená",J459,0)</f>
        <v>0</v>
      </c>
      <c r="BI459" s="199">
        <f>IF(N459="nulová",J459,0)</f>
        <v>0</v>
      </c>
      <c r="BJ459" s="16" t="s">
        <v>85</v>
      </c>
      <c r="BK459" s="199">
        <f>ROUND(I459*H459,2)</f>
        <v>0</v>
      </c>
      <c r="BL459" s="16" t="s">
        <v>244</v>
      </c>
      <c r="BM459" s="198" t="s">
        <v>755</v>
      </c>
    </row>
    <row r="460" spans="1:65" s="2" customFormat="1" ht="19.2">
      <c r="A460" s="33"/>
      <c r="B460" s="34"/>
      <c r="C460" s="35"/>
      <c r="D460" s="200" t="s">
        <v>160</v>
      </c>
      <c r="E460" s="35"/>
      <c r="F460" s="201" t="s">
        <v>754</v>
      </c>
      <c r="G460" s="35"/>
      <c r="H460" s="35"/>
      <c r="I460" s="202"/>
      <c r="J460" s="35"/>
      <c r="K460" s="35"/>
      <c r="L460" s="38"/>
      <c r="M460" s="203"/>
      <c r="N460" s="204"/>
      <c r="O460" s="70"/>
      <c r="P460" s="70"/>
      <c r="Q460" s="70"/>
      <c r="R460" s="70"/>
      <c r="S460" s="70"/>
      <c r="T460" s="70"/>
      <c r="U460" s="71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160</v>
      </c>
      <c r="AU460" s="16" t="s">
        <v>87</v>
      </c>
    </row>
    <row r="461" spans="1:65" s="13" customFormat="1" ht="10.199999999999999">
      <c r="B461" s="205"/>
      <c r="C461" s="206"/>
      <c r="D461" s="200" t="s">
        <v>162</v>
      </c>
      <c r="E461" s="207" t="s">
        <v>1</v>
      </c>
      <c r="F461" s="208" t="s">
        <v>87</v>
      </c>
      <c r="G461" s="206"/>
      <c r="H461" s="209">
        <v>2</v>
      </c>
      <c r="I461" s="210"/>
      <c r="J461" s="206"/>
      <c r="K461" s="206"/>
      <c r="L461" s="211"/>
      <c r="M461" s="212"/>
      <c r="N461" s="213"/>
      <c r="O461" s="213"/>
      <c r="P461" s="213"/>
      <c r="Q461" s="213"/>
      <c r="R461" s="213"/>
      <c r="S461" s="213"/>
      <c r="T461" s="213"/>
      <c r="U461" s="214"/>
      <c r="AT461" s="215" t="s">
        <v>162</v>
      </c>
      <c r="AU461" s="215" t="s">
        <v>87</v>
      </c>
      <c r="AV461" s="13" t="s">
        <v>87</v>
      </c>
      <c r="AW461" s="13" t="s">
        <v>34</v>
      </c>
      <c r="AX461" s="13" t="s">
        <v>85</v>
      </c>
      <c r="AY461" s="215" t="s">
        <v>152</v>
      </c>
    </row>
    <row r="462" spans="1:65" s="2" customFormat="1" ht="44.25" customHeight="1">
      <c r="A462" s="33"/>
      <c r="B462" s="34"/>
      <c r="C462" s="227" t="s">
        <v>756</v>
      </c>
      <c r="D462" s="227" t="s">
        <v>300</v>
      </c>
      <c r="E462" s="228" t="s">
        <v>757</v>
      </c>
      <c r="F462" s="229" t="s">
        <v>758</v>
      </c>
      <c r="G462" s="230" t="s">
        <v>341</v>
      </c>
      <c r="H462" s="231">
        <v>2</v>
      </c>
      <c r="I462" s="232"/>
      <c r="J462" s="233">
        <f>ROUND(I462*H462,2)</f>
        <v>0</v>
      </c>
      <c r="K462" s="234"/>
      <c r="L462" s="235"/>
      <c r="M462" s="236" t="s">
        <v>1</v>
      </c>
      <c r="N462" s="237" t="s">
        <v>43</v>
      </c>
      <c r="O462" s="70"/>
      <c r="P462" s="196">
        <f>O462*H462</f>
        <v>0</v>
      </c>
      <c r="Q462" s="196">
        <v>1.0200000000000001E-2</v>
      </c>
      <c r="R462" s="196">
        <f>Q462*H462</f>
        <v>2.0400000000000001E-2</v>
      </c>
      <c r="S462" s="196">
        <v>0</v>
      </c>
      <c r="T462" s="196">
        <f>S462*H462</f>
        <v>0</v>
      </c>
      <c r="U462" s="197" t="s">
        <v>1</v>
      </c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8" t="s">
        <v>344</v>
      </c>
      <c r="AT462" s="198" t="s">
        <v>300</v>
      </c>
      <c r="AU462" s="198" t="s">
        <v>87</v>
      </c>
      <c r="AY462" s="16" t="s">
        <v>152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6" t="s">
        <v>85</v>
      </c>
      <c r="BK462" s="199">
        <f>ROUND(I462*H462,2)</f>
        <v>0</v>
      </c>
      <c r="BL462" s="16" t="s">
        <v>244</v>
      </c>
      <c r="BM462" s="198" t="s">
        <v>759</v>
      </c>
    </row>
    <row r="463" spans="1:65" s="2" customFormat="1" ht="28.8">
      <c r="A463" s="33"/>
      <c r="B463" s="34"/>
      <c r="C463" s="35"/>
      <c r="D463" s="200" t="s">
        <v>160</v>
      </c>
      <c r="E463" s="35"/>
      <c r="F463" s="201" t="s">
        <v>758</v>
      </c>
      <c r="G463" s="35"/>
      <c r="H463" s="35"/>
      <c r="I463" s="202"/>
      <c r="J463" s="35"/>
      <c r="K463" s="35"/>
      <c r="L463" s="38"/>
      <c r="M463" s="203"/>
      <c r="N463" s="204"/>
      <c r="O463" s="70"/>
      <c r="P463" s="70"/>
      <c r="Q463" s="70"/>
      <c r="R463" s="70"/>
      <c r="S463" s="70"/>
      <c r="T463" s="70"/>
      <c r="U463" s="71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160</v>
      </c>
      <c r="AU463" s="16" t="s">
        <v>87</v>
      </c>
    </row>
    <row r="464" spans="1:65" s="2" customFormat="1" ht="24.15" customHeight="1">
      <c r="A464" s="33"/>
      <c r="B464" s="34"/>
      <c r="C464" s="186" t="s">
        <v>760</v>
      </c>
      <c r="D464" s="186" t="s">
        <v>154</v>
      </c>
      <c r="E464" s="187" t="s">
        <v>761</v>
      </c>
      <c r="F464" s="188" t="s">
        <v>762</v>
      </c>
      <c r="G464" s="189" t="s">
        <v>280</v>
      </c>
      <c r="H464" s="190">
        <v>0.02</v>
      </c>
      <c r="I464" s="191"/>
      <c r="J464" s="192">
        <f>ROUND(I464*H464,2)</f>
        <v>0</v>
      </c>
      <c r="K464" s="193"/>
      <c r="L464" s="38"/>
      <c r="M464" s="194" t="s">
        <v>1</v>
      </c>
      <c r="N464" s="195" t="s">
        <v>43</v>
      </c>
      <c r="O464" s="70"/>
      <c r="P464" s="196">
        <f>O464*H464</f>
        <v>0</v>
      </c>
      <c r="Q464" s="196">
        <v>0</v>
      </c>
      <c r="R464" s="196">
        <f>Q464*H464</f>
        <v>0</v>
      </c>
      <c r="S464" s="196">
        <v>0</v>
      </c>
      <c r="T464" s="196">
        <f>S464*H464</f>
        <v>0</v>
      </c>
      <c r="U464" s="197" t="s">
        <v>1</v>
      </c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98" t="s">
        <v>244</v>
      </c>
      <c r="AT464" s="198" t="s">
        <v>154</v>
      </c>
      <c r="AU464" s="198" t="s">
        <v>87</v>
      </c>
      <c r="AY464" s="16" t="s">
        <v>152</v>
      </c>
      <c r="BE464" s="199">
        <f>IF(N464="základní",J464,0)</f>
        <v>0</v>
      </c>
      <c r="BF464" s="199">
        <f>IF(N464="snížená",J464,0)</f>
        <v>0</v>
      </c>
      <c r="BG464" s="199">
        <f>IF(N464="zákl. přenesená",J464,0)</f>
        <v>0</v>
      </c>
      <c r="BH464" s="199">
        <f>IF(N464="sníž. přenesená",J464,0)</f>
        <v>0</v>
      </c>
      <c r="BI464" s="199">
        <f>IF(N464="nulová",J464,0)</f>
        <v>0</v>
      </c>
      <c r="BJ464" s="16" t="s">
        <v>85</v>
      </c>
      <c r="BK464" s="199">
        <f>ROUND(I464*H464,2)</f>
        <v>0</v>
      </c>
      <c r="BL464" s="16" t="s">
        <v>244</v>
      </c>
      <c r="BM464" s="198" t="s">
        <v>763</v>
      </c>
    </row>
    <row r="465" spans="1:65" s="2" customFormat="1" ht="28.8">
      <c r="A465" s="33"/>
      <c r="B465" s="34"/>
      <c r="C465" s="35"/>
      <c r="D465" s="200" t="s">
        <v>160</v>
      </c>
      <c r="E465" s="35"/>
      <c r="F465" s="201" t="s">
        <v>764</v>
      </c>
      <c r="G465" s="35"/>
      <c r="H465" s="35"/>
      <c r="I465" s="202"/>
      <c r="J465" s="35"/>
      <c r="K465" s="35"/>
      <c r="L465" s="38"/>
      <c r="M465" s="203"/>
      <c r="N465" s="204"/>
      <c r="O465" s="70"/>
      <c r="P465" s="70"/>
      <c r="Q465" s="70"/>
      <c r="R465" s="70"/>
      <c r="S465" s="70"/>
      <c r="T465" s="70"/>
      <c r="U465" s="71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T465" s="16" t="s">
        <v>160</v>
      </c>
      <c r="AU465" s="16" t="s">
        <v>87</v>
      </c>
    </row>
    <row r="466" spans="1:65" s="12" customFormat="1" ht="22.8" customHeight="1">
      <c r="B466" s="170"/>
      <c r="C466" s="171"/>
      <c r="D466" s="172" t="s">
        <v>77</v>
      </c>
      <c r="E466" s="184" t="s">
        <v>765</v>
      </c>
      <c r="F466" s="184" t="s">
        <v>766</v>
      </c>
      <c r="G466" s="171"/>
      <c r="H466" s="171"/>
      <c r="I466" s="174"/>
      <c r="J466" s="185">
        <f>BK466</f>
        <v>0</v>
      </c>
      <c r="K466" s="171"/>
      <c r="L466" s="176"/>
      <c r="M466" s="177"/>
      <c r="N466" s="178"/>
      <c r="O466" s="178"/>
      <c r="P466" s="179">
        <f>SUM(P467:P469)</f>
        <v>0</v>
      </c>
      <c r="Q466" s="178"/>
      <c r="R466" s="179">
        <f>SUM(R467:R469)</f>
        <v>0</v>
      </c>
      <c r="S466" s="178"/>
      <c r="T466" s="179">
        <f>SUM(T467:T469)</f>
        <v>0</v>
      </c>
      <c r="U466" s="180"/>
      <c r="AR466" s="181" t="s">
        <v>87</v>
      </c>
      <c r="AT466" s="182" t="s">
        <v>77</v>
      </c>
      <c r="AU466" s="182" t="s">
        <v>85</v>
      </c>
      <c r="AY466" s="181" t="s">
        <v>152</v>
      </c>
      <c r="BK466" s="183">
        <f>SUM(BK467:BK469)</f>
        <v>0</v>
      </c>
    </row>
    <row r="467" spans="1:65" s="2" customFormat="1" ht="24.15" customHeight="1">
      <c r="A467" s="33"/>
      <c r="B467" s="34"/>
      <c r="C467" s="186" t="s">
        <v>767</v>
      </c>
      <c r="D467" s="186" t="s">
        <v>154</v>
      </c>
      <c r="E467" s="187" t="s">
        <v>768</v>
      </c>
      <c r="F467" s="188" t="s">
        <v>769</v>
      </c>
      <c r="G467" s="189" t="s">
        <v>341</v>
      </c>
      <c r="H467" s="190">
        <v>1</v>
      </c>
      <c r="I467" s="191"/>
      <c r="J467" s="192">
        <f>ROUND(I467*H467,2)</f>
        <v>0</v>
      </c>
      <c r="K467" s="193"/>
      <c r="L467" s="38"/>
      <c r="M467" s="194" t="s">
        <v>1</v>
      </c>
      <c r="N467" s="195" t="s">
        <v>43</v>
      </c>
      <c r="O467" s="70"/>
      <c r="P467" s="196">
        <f>O467*H467</f>
        <v>0</v>
      </c>
      <c r="Q467" s="196">
        <v>0</v>
      </c>
      <c r="R467" s="196">
        <f>Q467*H467</f>
        <v>0</v>
      </c>
      <c r="S467" s="196">
        <v>0</v>
      </c>
      <c r="T467" s="196">
        <f>S467*H467</f>
        <v>0</v>
      </c>
      <c r="U467" s="197" t="s">
        <v>1</v>
      </c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8" t="s">
        <v>244</v>
      </c>
      <c r="AT467" s="198" t="s">
        <v>154</v>
      </c>
      <c r="AU467" s="198" t="s">
        <v>87</v>
      </c>
      <c r="AY467" s="16" t="s">
        <v>152</v>
      </c>
      <c r="BE467" s="199">
        <f>IF(N467="základní",J467,0)</f>
        <v>0</v>
      </c>
      <c r="BF467" s="199">
        <f>IF(N467="snížená",J467,0)</f>
        <v>0</v>
      </c>
      <c r="BG467" s="199">
        <f>IF(N467="zákl. přenesená",J467,0)</f>
        <v>0</v>
      </c>
      <c r="BH467" s="199">
        <f>IF(N467="sníž. přenesená",J467,0)</f>
        <v>0</v>
      </c>
      <c r="BI467" s="199">
        <f>IF(N467="nulová",J467,0)</f>
        <v>0</v>
      </c>
      <c r="BJ467" s="16" t="s">
        <v>85</v>
      </c>
      <c r="BK467" s="199">
        <f>ROUND(I467*H467,2)</f>
        <v>0</v>
      </c>
      <c r="BL467" s="16" t="s">
        <v>244</v>
      </c>
      <c r="BM467" s="198" t="s">
        <v>770</v>
      </c>
    </row>
    <row r="468" spans="1:65" s="2" customFormat="1" ht="28.8">
      <c r="A468" s="33"/>
      <c r="B468" s="34"/>
      <c r="C468" s="35"/>
      <c r="D468" s="200" t="s">
        <v>160</v>
      </c>
      <c r="E468" s="35"/>
      <c r="F468" s="201" t="s">
        <v>771</v>
      </c>
      <c r="G468" s="35"/>
      <c r="H468" s="35"/>
      <c r="I468" s="202"/>
      <c r="J468" s="35"/>
      <c r="K468" s="35"/>
      <c r="L468" s="38"/>
      <c r="M468" s="203"/>
      <c r="N468" s="204"/>
      <c r="O468" s="70"/>
      <c r="P468" s="70"/>
      <c r="Q468" s="70"/>
      <c r="R468" s="70"/>
      <c r="S468" s="70"/>
      <c r="T468" s="70"/>
      <c r="U468" s="71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6" t="s">
        <v>160</v>
      </c>
      <c r="AU468" s="16" t="s">
        <v>87</v>
      </c>
    </row>
    <row r="469" spans="1:65" s="13" customFormat="1" ht="10.199999999999999">
      <c r="B469" s="205"/>
      <c r="C469" s="206"/>
      <c r="D469" s="200" t="s">
        <v>162</v>
      </c>
      <c r="E469" s="207" t="s">
        <v>1</v>
      </c>
      <c r="F469" s="208" t="s">
        <v>85</v>
      </c>
      <c r="G469" s="206"/>
      <c r="H469" s="209">
        <v>1</v>
      </c>
      <c r="I469" s="210"/>
      <c r="J469" s="206"/>
      <c r="K469" s="206"/>
      <c r="L469" s="211"/>
      <c r="M469" s="212"/>
      <c r="N469" s="213"/>
      <c r="O469" s="213"/>
      <c r="P469" s="213"/>
      <c r="Q469" s="213"/>
      <c r="R469" s="213"/>
      <c r="S469" s="213"/>
      <c r="T469" s="213"/>
      <c r="U469" s="214"/>
      <c r="AT469" s="215" t="s">
        <v>162</v>
      </c>
      <c r="AU469" s="215" t="s">
        <v>87</v>
      </c>
      <c r="AV469" s="13" t="s">
        <v>87</v>
      </c>
      <c r="AW469" s="13" t="s">
        <v>34</v>
      </c>
      <c r="AX469" s="13" t="s">
        <v>85</v>
      </c>
      <c r="AY469" s="215" t="s">
        <v>152</v>
      </c>
    </row>
    <row r="470" spans="1:65" s="12" customFormat="1" ht="25.95" customHeight="1">
      <c r="B470" s="170"/>
      <c r="C470" s="171"/>
      <c r="D470" s="172" t="s">
        <v>77</v>
      </c>
      <c r="E470" s="173" t="s">
        <v>300</v>
      </c>
      <c r="F470" s="173" t="s">
        <v>772</v>
      </c>
      <c r="G470" s="171"/>
      <c r="H470" s="171"/>
      <c r="I470" s="174"/>
      <c r="J470" s="175">
        <f>BK470</f>
        <v>0</v>
      </c>
      <c r="K470" s="171"/>
      <c r="L470" s="176"/>
      <c r="M470" s="177"/>
      <c r="N470" s="178"/>
      <c r="O470" s="178"/>
      <c r="P470" s="179">
        <f>P471+P478</f>
        <v>0</v>
      </c>
      <c r="Q470" s="178"/>
      <c r="R470" s="179">
        <f>R471+R478</f>
        <v>3.5344E-2</v>
      </c>
      <c r="S470" s="178"/>
      <c r="T470" s="179">
        <f>T471+T478</f>
        <v>0</v>
      </c>
      <c r="U470" s="180"/>
      <c r="AR470" s="181" t="s">
        <v>169</v>
      </c>
      <c r="AT470" s="182" t="s">
        <v>77</v>
      </c>
      <c r="AU470" s="182" t="s">
        <v>78</v>
      </c>
      <c r="AY470" s="181" t="s">
        <v>152</v>
      </c>
      <c r="BK470" s="183">
        <f>BK471+BK478</f>
        <v>0</v>
      </c>
    </row>
    <row r="471" spans="1:65" s="12" customFormat="1" ht="22.8" customHeight="1">
      <c r="B471" s="170"/>
      <c r="C471" s="171"/>
      <c r="D471" s="172" t="s">
        <v>77</v>
      </c>
      <c r="E471" s="184" t="s">
        <v>773</v>
      </c>
      <c r="F471" s="184" t="s">
        <v>774</v>
      </c>
      <c r="G471" s="171"/>
      <c r="H471" s="171"/>
      <c r="I471" s="174"/>
      <c r="J471" s="185">
        <f>BK471</f>
        <v>0</v>
      </c>
      <c r="K471" s="171"/>
      <c r="L471" s="176"/>
      <c r="M471" s="177"/>
      <c r="N471" s="178"/>
      <c r="O471" s="178"/>
      <c r="P471" s="179">
        <f>SUM(P472:P477)</f>
        <v>0</v>
      </c>
      <c r="Q471" s="178"/>
      <c r="R471" s="179">
        <f>SUM(R472:R477)</f>
        <v>1.2999999999999999E-2</v>
      </c>
      <c r="S471" s="178"/>
      <c r="T471" s="179">
        <f>SUM(T472:T477)</f>
        <v>0</v>
      </c>
      <c r="U471" s="180"/>
      <c r="AR471" s="181" t="s">
        <v>169</v>
      </c>
      <c r="AT471" s="182" t="s">
        <v>77</v>
      </c>
      <c r="AU471" s="182" t="s">
        <v>85</v>
      </c>
      <c r="AY471" s="181" t="s">
        <v>152</v>
      </c>
      <c r="BK471" s="183">
        <f>SUM(BK472:BK477)</f>
        <v>0</v>
      </c>
    </row>
    <row r="472" spans="1:65" s="2" customFormat="1" ht="37.799999999999997" customHeight="1">
      <c r="A472" s="33"/>
      <c r="B472" s="34"/>
      <c r="C472" s="186" t="s">
        <v>775</v>
      </c>
      <c r="D472" s="186" t="s">
        <v>154</v>
      </c>
      <c r="E472" s="187" t="s">
        <v>776</v>
      </c>
      <c r="F472" s="188" t="s">
        <v>777</v>
      </c>
      <c r="G472" s="189" t="s">
        <v>462</v>
      </c>
      <c r="H472" s="190">
        <v>1</v>
      </c>
      <c r="I472" s="191"/>
      <c r="J472" s="192">
        <f>ROUND(I472*H472,2)</f>
        <v>0</v>
      </c>
      <c r="K472" s="193"/>
      <c r="L472" s="38"/>
      <c r="M472" s="194" t="s">
        <v>1</v>
      </c>
      <c r="N472" s="195" t="s">
        <v>43</v>
      </c>
      <c r="O472" s="70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6">
        <f>S472*H472</f>
        <v>0</v>
      </c>
      <c r="U472" s="197" t="s">
        <v>1</v>
      </c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98" t="s">
        <v>508</v>
      </c>
      <c r="AT472" s="198" t="s">
        <v>154</v>
      </c>
      <c r="AU472" s="198" t="s">
        <v>87</v>
      </c>
      <c r="AY472" s="16" t="s">
        <v>152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6" t="s">
        <v>85</v>
      </c>
      <c r="BK472" s="199">
        <f>ROUND(I472*H472,2)</f>
        <v>0</v>
      </c>
      <c r="BL472" s="16" t="s">
        <v>508</v>
      </c>
      <c r="BM472" s="198" t="s">
        <v>778</v>
      </c>
    </row>
    <row r="473" spans="1:65" s="2" customFormat="1" ht="19.2">
      <c r="A473" s="33"/>
      <c r="B473" s="34"/>
      <c r="C473" s="35"/>
      <c r="D473" s="200" t="s">
        <v>160</v>
      </c>
      <c r="E473" s="35"/>
      <c r="F473" s="201" t="s">
        <v>777</v>
      </c>
      <c r="G473" s="35"/>
      <c r="H473" s="35"/>
      <c r="I473" s="202"/>
      <c r="J473" s="35"/>
      <c r="K473" s="35"/>
      <c r="L473" s="38"/>
      <c r="M473" s="203"/>
      <c r="N473" s="204"/>
      <c r="O473" s="70"/>
      <c r="P473" s="70"/>
      <c r="Q473" s="70"/>
      <c r="R473" s="70"/>
      <c r="S473" s="70"/>
      <c r="T473" s="70"/>
      <c r="U473" s="71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T473" s="16" t="s">
        <v>160</v>
      </c>
      <c r="AU473" s="16" t="s">
        <v>87</v>
      </c>
    </row>
    <row r="474" spans="1:65" s="13" customFormat="1" ht="10.199999999999999">
      <c r="B474" s="205"/>
      <c r="C474" s="206"/>
      <c r="D474" s="200" t="s">
        <v>162</v>
      </c>
      <c r="E474" s="207" t="s">
        <v>1</v>
      </c>
      <c r="F474" s="208" t="s">
        <v>85</v>
      </c>
      <c r="G474" s="206"/>
      <c r="H474" s="209">
        <v>1</v>
      </c>
      <c r="I474" s="210"/>
      <c r="J474" s="206"/>
      <c r="K474" s="206"/>
      <c r="L474" s="211"/>
      <c r="M474" s="212"/>
      <c r="N474" s="213"/>
      <c r="O474" s="213"/>
      <c r="P474" s="213"/>
      <c r="Q474" s="213"/>
      <c r="R474" s="213"/>
      <c r="S474" s="213"/>
      <c r="T474" s="213"/>
      <c r="U474" s="214"/>
      <c r="AT474" s="215" t="s">
        <v>162</v>
      </c>
      <c r="AU474" s="215" t="s">
        <v>87</v>
      </c>
      <c r="AV474" s="13" t="s">
        <v>87</v>
      </c>
      <c r="AW474" s="13" t="s">
        <v>34</v>
      </c>
      <c r="AX474" s="13" t="s">
        <v>85</v>
      </c>
      <c r="AY474" s="215" t="s">
        <v>152</v>
      </c>
    </row>
    <row r="475" spans="1:65" s="2" customFormat="1" ht="24.15" customHeight="1">
      <c r="A475" s="33"/>
      <c r="B475" s="34"/>
      <c r="C475" s="227" t="s">
        <v>779</v>
      </c>
      <c r="D475" s="227" t="s">
        <v>300</v>
      </c>
      <c r="E475" s="228" t="s">
        <v>780</v>
      </c>
      <c r="F475" s="229" t="s">
        <v>781</v>
      </c>
      <c r="G475" s="230" t="s">
        <v>341</v>
      </c>
      <c r="H475" s="231">
        <v>1</v>
      </c>
      <c r="I475" s="232"/>
      <c r="J475" s="233">
        <f>ROUND(I475*H475,2)</f>
        <v>0</v>
      </c>
      <c r="K475" s="234"/>
      <c r="L475" s="235"/>
      <c r="M475" s="236" t="s">
        <v>1</v>
      </c>
      <c r="N475" s="237" t="s">
        <v>43</v>
      </c>
      <c r="O475" s="70"/>
      <c r="P475" s="196">
        <f>O475*H475</f>
        <v>0</v>
      </c>
      <c r="Q475" s="196">
        <v>1.2999999999999999E-2</v>
      </c>
      <c r="R475" s="196">
        <f>Q475*H475</f>
        <v>1.2999999999999999E-2</v>
      </c>
      <c r="S475" s="196">
        <v>0</v>
      </c>
      <c r="T475" s="196">
        <f>S475*H475</f>
        <v>0</v>
      </c>
      <c r="U475" s="197" t="s">
        <v>1</v>
      </c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8" t="s">
        <v>782</v>
      </c>
      <c r="AT475" s="198" t="s">
        <v>300</v>
      </c>
      <c r="AU475" s="198" t="s">
        <v>87</v>
      </c>
      <c r="AY475" s="16" t="s">
        <v>152</v>
      </c>
      <c r="BE475" s="199">
        <f>IF(N475="základní",J475,0)</f>
        <v>0</v>
      </c>
      <c r="BF475" s="199">
        <f>IF(N475="snížená",J475,0)</f>
        <v>0</v>
      </c>
      <c r="BG475" s="199">
        <f>IF(N475="zákl. přenesená",J475,0)</f>
        <v>0</v>
      </c>
      <c r="BH475" s="199">
        <f>IF(N475="sníž. přenesená",J475,0)</f>
        <v>0</v>
      </c>
      <c r="BI475" s="199">
        <f>IF(N475="nulová",J475,0)</f>
        <v>0</v>
      </c>
      <c r="BJ475" s="16" t="s">
        <v>85</v>
      </c>
      <c r="BK475" s="199">
        <f>ROUND(I475*H475,2)</f>
        <v>0</v>
      </c>
      <c r="BL475" s="16" t="s">
        <v>508</v>
      </c>
      <c r="BM475" s="198" t="s">
        <v>783</v>
      </c>
    </row>
    <row r="476" spans="1:65" s="2" customFormat="1" ht="19.2">
      <c r="A476" s="33"/>
      <c r="B476" s="34"/>
      <c r="C476" s="35"/>
      <c r="D476" s="200" t="s">
        <v>160</v>
      </c>
      <c r="E476" s="35"/>
      <c r="F476" s="201" t="s">
        <v>781</v>
      </c>
      <c r="G476" s="35"/>
      <c r="H476" s="35"/>
      <c r="I476" s="202"/>
      <c r="J476" s="35"/>
      <c r="K476" s="35"/>
      <c r="L476" s="38"/>
      <c r="M476" s="203"/>
      <c r="N476" s="204"/>
      <c r="O476" s="70"/>
      <c r="P476" s="70"/>
      <c r="Q476" s="70"/>
      <c r="R476" s="70"/>
      <c r="S476" s="70"/>
      <c r="T476" s="70"/>
      <c r="U476" s="71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160</v>
      </c>
      <c r="AU476" s="16" t="s">
        <v>87</v>
      </c>
    </row>
    <row r="477" spans="1:65" s="13" customFormat="1" ht="10.199999999999999">
      <c r="B477" s="205"/>
      <c r="C477" s="206"/>
      <c r="D477" s="200" t="s">
        <v>162</v>
      </c>
      <c r="E477" s="207" t="s">
        <v>1</v>
      </c>
      <c r="F477" s="208" t="s">
        <v>85</v>
      </c>
      <c r="G477" s="206"/>
      <c r="H477" s="209">
        <v>1</v>
      </c>
      <c r="I477" s="210"/>
      <c r="J477" s="206"/>
      <c r="K477" s="206"/>
      <c r="L477" s="211"/>
      <c r="M477" s="212"/>
      <c r="N477" s="213"/>
      <c r="O477" s="213"/>
      <c r="P477" s="213"/>
      <c r="Q477" s="213"/>
      <c r="R477" s="213"/>
      <c r="S477" s="213"/>
      <c r="T477" s="213"/>
      <c r="U477" s="214"/>
      <c r="AT477" s="215" t="s">
        <v>162</v>
      </c>
      <c r="AU477" s="215" t="s">
        <v>87</v>
      </c>
      <c r="AV477" s="13" t="s">
        <v>87</v>
      </c>
      <c r="AW477" s="13" t="s">
        <v>34</v>
      </c>
      <c r="AX477" s="13" t="s">
        <v>85</v>
      </c>
      <c r="AY477" s="215" t="s">
        <v>152</v>
      </c>
    </row>
    <row r="478" spans="1:65" s="12" customFormat="1" ht="22.8" customHeight="1">
      <c r="B478" s="170"/>
      <c r="C478" s="171"/>
      <c r="D478" s="172" t="s">
        <v>77</v>
      </c>
      <c r="E478" s="184" t="s">
        <v>784</v>
      </c>
      <c r="F478" s="184" t="s">
        <v>785</v>
      </c>
      <c r="G478" s="171"/>
      <c r="H478" s="171"/>
      <c r="I478" s="174"/>
      <c r="J478" s="185">
        <f>BK478</f>
        <v>0</v>
      </c>
      <c r="K478" s="171"/>
      <c r="L478" s="176"/>
      <c r="M478" s="177"/>
      <c r="N478" s="178"/>
      <c r="O478" s="178"/>
      <c r="P478" s="179">
        <f>SUM(P479:P501)</f>
        <v>0</v>
      </c>
      <c r="Q478" s="178"/>
      <c r="R478" s="179">
        <f>SUM(R479:R501)</f>
        <v>2.2343999999999999E-2</v>
      </c>
      <c r="S478" s="178"/>
      <c r="T478" s="179">
        <f>SUM(T479:T501)</f>
        <v>0</v>
      </c>
      <c r="U478" s="180"/>
      <c r="AR478" s="181" t="s">
        <v>169</v>
      </c>
      <c r="AT478" s="182" t="s">
        <v>77</v>
      </c>
      <c r="AU478" s="182" t="s">
        <v>85</v>
      </c>
      <c r="AY478" s="181" t="s">
        <v>152</v>
      </c>
      <c r="BK478" s="183">
        <f>SUM(BK479:BK501)</f>
        <v>0</v>
      </c>
    </row>
    <row r="479" spans="1:65" s="2" customFormat="1" ht="24.15" customHeight="1">
      <c r="A479" s="33"/>
      <c r="B479" s="34"/>
      <c r="C479" s="186" t="s">
        <v>786</v>
      </c>
      <c r="D479" s="186" t="s">
        <v>154</v>
      </c>
      <c r="E479" s="187" t="s">
        <v>787</v>
      </c>
      <c r="F479" s="188" t="s">
        <v>788</v>
      </c>
      <c r="G479" s="189" t="s">
        <v>183</v>
      </c>
      <c r="H479" s="190">
        <v>1</v>
      </c>
      <c r="I479" s="191"/>
      <c r="J479" s="192">
        <f>ROUND(I479*H479,2)</f>
        <v>0</v>
      </c>
      <c r="K479" s="193"/>
      <c r="L479" s="38"/>
      <c r="M479" s="194" t="s">
        <v>1</v>
      </c>
      <c r="N479" s="195" t="s">
        <v>43</v>
      </c>
      <c r="O479" s="70"/>
      <c r="P479" s="196">
        <f>O479*H479</f>
        <v>0</v>
      </c>
      <c r="Q479" s="196">
        <v>0</v>
      </c>
      <c r="R479" s="196">
        <f>Q479*H479</f>
        <v>0</v>
      </c>
      <c r="S479" s="196">
        <v>0</v>
      </c>
      <c r="T479" s="196">
        <f>S479*H479</f>
        <v>0</v>
      </c>
      <c r="U479" s="197" t="s">
        <v>1</v>
      </c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98" t="s">
        <v>508</v>
      </c>
      <c r="AT479" s="198" t="s">
        <v>154</v>
      </c>
      <c r="AU479" s="198" t="s">
        <v>87</v>
      </c>
      <c r="AY479" s="16" t="s">
        <v>152</v>
      </c>
      <c r="BE479" s="199">
        <f>IF(N479="základní",J479,0)</f>
        <v>0</v>
      </c>
      <c r="BF479" s="199">
        <f>IF(N479="snížená",J479,0)</f>
        <v>0</v>
      </c>
      <c r="BG479" s="199">
        <f>IF(N479="zákl. přenesená",J479,0)</f>
        <v>0</v>
      </c>
      <c r="BH479" s="199">
        <f>IF(N479="sníž. přenesená",J479,0)</f>
        <v>0</v>
      </c>
      <c r="BI479" s="199">
        <f>IF(N479="nulová",J479,0)</f>
        <v>0</v>
      </c>
      <c r="BJ479" s="16" t="s">
        <v>85</v>
      </c>
      <c r="BK479" s="199">
        <f>ROUND(I479*H479,2)</f>
        <v>0</v>
      </c>
      <c r="BL479" s="16" t="s">
        <v>508</v>
      </c>
      <c r="BM479" s="198" t="s">
        <v>789</v>
      </c>
    </row>
    <row r="480" spans="1:65" s="2" customFormat="1" ht="48">
      <c r="A480" s="33"/>
      <c r="B480" s="34"/>
      <c r="C480" s="35"/>
      <c r="D480" s="200" t="s">
        <v>160</v>
      </c>
      <c r="E480" s="35"/>
      <c r="F480" s="201" t="s">
        <v>790</v>
      </c>
      <c r="G480" s="35"/>
      <c r="H480" s="35"/>
      <c r="I480" s="202"/>
      <c r="J480" s="35"/>
      <c r="K480" s="35"/>
      <c r="L480" s="38"/>
      <c r="M480" s="203"/>
      <c r="N480" s="204"/>
      <c r="O480" s="70"/>
      <c r="P480" s="70"/>
      <c r="Q480" s="70"/>
      <c r="R480" s="70"/>
      <c r="S480" s="70"/>
      <c r="T480" s="70"/>
      <c r="U480" s="71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6" t="s">
        <v>160</v>
      </c>
      <c r="AU480" s="16" t="s">
        <v>87</v>
      </c>
    </row>
    <row r="481" spans="1:65" s="13" customFormat="1" ht="10.199999999999999">
      <c r="B481" s="205"/>
      <c r="C481" s="206"/>
      <c r="D481" s="200" t="s">
        <v>162</v>
      </c>
      <c r="E481" s="207" t="s">
        <v>1</v>
      </c>
      <c r="F481" s="208" t="s">
        <v>85</v>
      </c>
      <c r="G481" s="206"/>
      <c r="H481" s="209">
        <v>1</v>
      </c>
      <c r="I481" s="210"/>
      <c r="J481" s="206"/>
      <c r="K481" s="206"/>
      <c r="L481" s="211"/>
      <c r="M481" s="212"/>
      <c r="N481" s="213"/>
      <c r="O481" s="213"/>
      <c r="P481" s="213"/>
      <c r="Q481" s="213"/>
      <c r="R481" s="213"/>
      <c r="S481" s="213"/>
      <c r="T481" s="213"/>
      <c r="U481" s="214"/>
      <c r="AT481" s="215" t="s">
        <v>162</v>
      </c>
      <c r="AU481" s="215" t="s">
        <v>87</v>
      </c>
      <c r="AV481" s="13" t="s">
        <v>87</v>
      </c>
      <c r="AW481" s="13" t="s">
        <v>34</v>
      </c>
      <c r="AX481" s="13" t="s">
        <v>85</v>
      </c>
      <c r="AY481" s="215" t="s">
        <v>152</v>
      </c>
    </row>
    <row r="482" spans="1:65" s="2" customFormat="1" ht="24.15" customHeight="1">
      <c r="A482" s="33"/>
      <c r="B482" s="34"/>
      <c r="C482" s="186" t="s">
        <v>791</v>
      </c>
      <c r="D482" s="186" t="s">
        <v>154</v>
      </c>
      <c r="E482" s="187" t="s">
        <v>792</v>
      </c>
      <c r="F482" s="188" t="s">
        <v>793</v>
      </c>
      <c r="G482" s="189" t="s">
        <v>183</v>
      </c>
      <c r="H482" s="190">
        <v>6.9</v>
      </c>
      <c r="I482" s="191"/>
      <c r="J482" s="192">
        <f>ROUND(I482*H482,2)</f>
        <v>0</v>
      </c>
      <c r="K482" s="193"/>
      <c r="L482" s="38"/>
      <c r="M482" s="194" t="s">
        <v>1</v>
      </c>
      <c r="N482" s="195" t="s">
        <v>43</v>
      </c>
      <c r="O482" s="70"/>
      <c r="P482" s="196">
        <f>O482*H482</f>
        <v>0</v>
      </c>
      <c r="Q482" s="196">
        <v>0</v>
      </c>
      <c r="R482" s="196">
        <f>Q482*H482</f>
        <v>0</v>
      </c>
      <c r="S482" s="196">
        <v>0</v>
      </c>
      <c r="T482" s="196">
        <f>S482*H482</f>
        <v>0</v>
      </c>
      <c r="U482" s="197" t="s">
        <v>1</v>
      </c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98" t="s">
        <v>508</v>
      </c>
      <c r="AT482" s="198" t="s">
        <v>154</v>
      </c>
      <c r="AU482" s="198" t="s">
        <v>87</v>
      </c>
      <c r="AY482" s="16" t="s">
        <v>152</v>
      </c>
      <c r="BE482" s="199">
        <f>IF(N482="základní",J482,0)</f>
        <v>0</v>
      </c>
      <c r="BF482" s="199">
        <f>IF(N482="snížená",J482,0)</f>
        <v>0</v>
      </c>
      <c r="BG482" s="199">
        <f>IF(N482="zákl. přenesená",J482,0)</f>
        <v>0</v>
      </c>
      <c r="BH482" s="199">
        <f>IF(N482="sníž. přenesená",J482,0)</f>
        <v>0</v>
      </c>
      <c r="BI482" s="199">
        <f>IF(N482="nulová",J482,0)</f>
        <v>0</v>
      </c>
      <c r="BJ482" s="16" t="s">
        <v>85</v>
      </c>
      <c r="BK482" s="199">
        <f>ROUND(I482*H482,2)</f>
        <v>0</v>
      </c>
      <c r="BL482" s="16" t="s">
        <v>508</v>
      </c>
      <c r="BM482" s="198" t="s">
        <v>794</v>
      </c>
    </row>
    <row r="483" spans="1:65" s="2" customFormat="1" ht="38.4">
      <c r="A483" s="33"/>
      <c r="B483" s="34"/>
      <c r="C483" s="35"/>
      <c r="D483" s="200" t="s">
        <v>160</v>
      </c>
      <c r="E483" s="35"/>
      <c r="F483" s="201" t="s">
        <v>795</v>
      </c>
      <c r="G483" s="35"/>
      <c r="H483" s="35"/>
      <c r="I483" s="202"/>
      <c r="J483" s="35"/>
      <c r="K483" s="35"/>
      <c r="L483" s="38"/>
      <c r="M483" s="203"/>
      <c r="N483" s="204"/>
      <c r="O483" s="70"/>
      <c r="P483" s="70"/>
      <c r="Q483" s="70"/>
      <c r="R483" s="70"/>
      <c r="S483" s="70"/>
      <c r="T483" s="70"/>
      <c r="U483" s="71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T483" s="16" t="s">
        <v>160</v>
      </c>
      <c r="AU483" s="16" t="s">
        <v>87</v>
      </c>
    </row>
    <row r="484" spans="1:65" s="13" customFormat="1" ht="10.199999999999999">
      <c r="B484" s="205"/>
      <c r="C484" s="206"/>
      <c r="D484" s="200" t="s">
        <v>162</v>
      </c>
      <c r="E484" s="207" t="s">
        <v>1</v>
      </c>
      <c r="F484" s="208" t="s">
        <v>796</v>
      </c>
      <c r="G484" s="206"/>
      <c r="H484" s="209">
        <v>6.9</v>
      </c>
      <c r="I484" s="210"/>
      <c r="J484" s="206"/>
      <c r="K484" s="206"/>
      <c r="L484" s="211"/>
      <c r="M484" s="212"/>
      <c r="N484" s="213"/>
      <c r="O484" s="213"/>
      <c r="P484" s="213"/>
      <c r="Q484" s="213"/>
      <c r="R484" s="213"/>
      <c r="S484" s="213"/>
      <c r="T484" s="213"/>
      <c r="U484" s="214"/>
      <c r="AT484" s="215" t="s">
        <v>162</v>
      </c>
      <c r="AU484" s="215" t="s">
        <v>87</v>
      </c>
      <c r="AV484" s="13" t="s">
        <v>87</v>
      </c>
      <c r="AW484" s="13" t="s">
        <v>34</v>
      </c>
      <c r="AX484" s="13" t="s">
        <v>85</v>
      </c>
      <c r="AY484" s="215" t="s">
        <v>152</v>
      </c>
    </row>
    <row r="485" spans="1:65" s="2" customFormat="1" ht="24.15" customHeight="1">
      <c r="A485" s="33"/>
      <c r="B485" s="34"/>
      <c r="C485" s="186" t="s">
        <v>797</v>
      </c>
      <c r="D485" s="186" t="s">
        <v>154</v>
      </c>
      <c r="E485" s="187" t="s">
        <v>798</v>
      </c>
      <c r="F485" s="188" t="s">
        <v>799</v>
      </c>
      <c r="G485" s="189" t="s">
        <v>183</v>
      </c>
      <c r="H485" s="190">
        <v>7.9</v>
      </c>
      <c r="I485" s="191"/>
      <c r="J485" s="192">
        <f>ROUND(I485*H485,2)</f>
        <v>0</v>
      </c>
      <c r="K485" s="193"/>
      <c r="L485" s="38"/>
      <c r="M485" s="194" t="s">
        <v>1</v>
      </c>
      <c r="N485" s="195" t="s">
        <v>43</v>
      </c>
      <c r="O485" s="70"/>
      <c r="P485" s="196">
        <f>O485*H485</f>
        <v>0</v>
      </c>
      <c r="Q485" s="196">
        <v>0</v>
      </c>
      <c r="R485" s="196">
        <f>Q485*H485</f>
        <v>0</v>
      </c>
      <c r="S485" s="196">
        <v>0</v>
      </c>
      <c r="T485" s="196">
        <f>S485*H485</f>
        <v>0</v>
      </c>
      <c r="U485" s="197" t="s">
        <v>1</v>
      </c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8" t="s">
        <v>508</v>
      </c>
      <c r="AT485" s="198" t="s">
        <v>154</v>
      </c>
      <c r="AU485" s="198" t="s">
        <v>87</v>
      </c>
      <c r="AY485" s="16" t="s">
        <v>152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6" t="s">
        <v>85</v>
      </c>
      <c r="BK485" s="199">
        <f>ROUND(I485*H485,2)</f>
        <v>0</v>
      </c>
      <c r="BL485" s="16" t="s">
        <v>508</v>
      </c>
      <c r="BM485" s="198" t="s">
        <v>800</v>
      </c>
    </row>
    <row r="486" spans="1:65" s="2" customFormat="1" ht="38.4">
      <c r="A486" s="33"/>
      <c r="B486" s="34"/>
      <c r="C486" s="35"/>
      <c r="D486" s="200" t="s">
        <v>160</v>
      </c>
      <c r="E486" s="35"/>
      <c r="F486" s="201" t="s">
        <v>801</v>
      </c>
      <c r="G486" s="35"/>
      <c r="H486" s="35"/>
      <c r="I486" s="202"/>
      <c r="J486" s="35"/>
      <c r="K486" s="35"/>
      <c r="L486" s="38"/>
      <c r="M486" s="203"/>
      <c r="N486" s="204"/>
      <c r="O486" s="70"/>
      <c r="P486" s="70"/>
      <c r="Q486" s="70"/>
      <c r="R486" s="70"/>
      <c r="S486" s="70"/>
      <c r="T486" s="70"/>
      <c r="U486" s="71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160</v>
      </c>
      <c r="AU486" s="16" t="s">
        <v>87</v>
      </c>
    </row>
    <row r="487" spans="1:65" s="13" customFormat="1" ht="10.199999999999999">
      <c r="B487" s="205"/>
      <c r="C487" s="206"/>
      <c r="D487" s="200" t="s">
        <v>162</v>
      </c>
      <c r="E487" s="207" t="s">
        <v>1</v>
      </c>
      <c r="F487" s="208" t="s">
        <v>802</v>
      </c>
      <c r="G487" s="206"/>
      <c r="H487" s="209">
        <v>7.9</v>
      </c>
      <c r="I487" s="210"/>
      <c r="J487" s="206"/>
      <c r="K487" s="206"/>
      <c r="L487" s="211"/>
      <c r="M487" s="212"/>
      <c r="N487" s="213"/>
      <c r="O487" s="213"/>
      <c r="P487" s="213"/>
      <c r="Q487" s="213"/>
      <c r="R487" s="213"/>
      <c r="S487" s="213"/>
      <c r="T487" s="213"/>
      <c r="U487" s="214"/>
      <c r="AT487" s="215" t="s">
        <v>162</v>
      </c>
      <c r="AU487" s="215" t="s">
        <v>87</v>
      </c>
      <c r="AV487" s="13" t="s">
        <v>87</v>
      </c>
      <c r="AW487" s="13" t="s">
        <v>34</v>
      </c>
      <c r="AX487" s="13" t="s">
        <v>85</v>
      </c>
      <c r="AY487" s="215" t="s">
        <v>152</v>
      </c>
    </row>
    <row r="488" spans="1:65" s="2" customFormat="1" ht="24.15" customHeight="1">
      <c r="A488" s="33"/>
      <c r="B488" s="34"/>
      <c r="C488" s="186" t="s">
        <v>803</v>
      </c>
      <c r="D488" s="186" t="s">
        <v>154</v>
      </c>
      <c r="E488" s="187" t="s">
        <v>804</v>
      </c>
      <c r="F488" s="188" t="s">
        <v>805</v>
      </c>
      <c r="G488" s="189" t="s">
        <v>183</v>
      </c>
      <c r="H488" s="190">
        <v>22.5</v>
      </c>
      <c r="I488" s="191"/>
      <c r="J488" s="192">
        <f>ROUND(I488*H488,2)</f>
        <v>0</v>
      </c>
      <c r="K488" s="193"/>
      <c r="L488" s="38"/>
      <c r="M488" s="194" t="s">
        <v>1</v>
      </c>
      <c r="N488" s="195" t="s">
        <v>43</v>
      </c>
      <c r="O488" s="70"/>
      <c r="P488" s="196">
        <f>O488*H488</f>
        <v>0</v>
      </c>
      <c r="Q488" s="196">
        <v>0</v>
      </c>
      <c r="R488" s="196">
        <f>Q488*H488</f>
        <v>0</v>
      </c>
      <c r="S488" s="196">
        <v>0</v>
      </c>
      <c r="T488" s="196">
        <f>S488*H488</f>
        <v>0</v>
      </c>
      <c r="U488" s="197" t="s">
        <v>1</v>
      </c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8" t="s">
        <v>508</v>
      </c>
      <c r="AT488" s="198" t="s">
        <v>154</v>
      </c>
      <c r="AU488" s="198" t="s">
        <v>87</v>
      </c>
      <c r="AY488" s="16" t="s">
        <v>152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6" t="s">
        <v>85</v>
      </c>
      <c r="BK488" s="199">
        <f>ROUND(I488*H488,2)</f>
        <v>0</v>
      </c>
      <c r="BL488" s="16" t="s">
        <v>508</v>
      </c>
      <c r="BM488" s="198" t="s">
        <v>806</v>
      </c>
    </row>
    <row r="489" spans="1:65" s="2" customFormat="1" ht="19.2">
      <c r="A489" s="33"/>
      <c r="B489" s="34"/>
      <c r="C489" s="35"/>
      <c r="D489" s="200" t="s">
        <v>160</v>
      </c>
      <c r="E489" s="35"/>
      <c r="F489" s="201" t="s">
        <v>807</v>
      </c>
      <c r="G489" s="35"/>
      <c r="H489" s="35"/>
      <c r="I489" s="202"/>
      <c r="J489" s="35"/>
      <c r="K489" s="35"/>
      <c r="L489" s="38"/>
      <c r="M489" s="203"/>
      <c r="N489" s="204"/>
      <c r="O489" s="70"/>
      <c r="P489" s="70"/>
      <c r="Q489" s="70"/>
      <c r="R489" s="70"/>
      <c r="S489" s="70"/>
      <c r="T489" s="70"/>
      <c r="U489" s="71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160</v>
      </c>
      <c r="AU489" s="16" t="s">
        <v>87</v>
      </c>
    </row>
    <row r="490" spans="1:65" s="13" customFormat="1" ht="10.199999999999999">
      <c r="B490" s="205"/>
      <c r="C490" s="206"/>
      <c r="D490" s="200" t="s">
        <v>162</v>
      </c>
      <c r="E490" s="207" t="s">
        <v>1</v>
      </c>
      <c r="F490" s="208" t="s">
        <v>808</v>
      </c>
      <c r="G490" s="206"/>
      <c r="H490" s="209">
        <v>22.5</v>
      </c>
      <c r="I490" s="210"/>
      <c r="J490" s="206"/>
      <c r="K490" s="206"/>
      <c r="L490" s="211"/>
      <c r="M490" s="212"/>
      <c r="N490" s="213"/>
      <c r="O490" s="213"/>
      <c r="P490" s="213"/>
      <c r="Q490" s="213"/>
      <c r="R490" s="213"/>
      <c r="S490" s="213"/>
      <c r="T490" s="213"/>
      <c r="U490" s="214"/>
      <c r="AT490" s="215" t="s">
        <v>162</v>
      </c>
      <c r="AU490" s="215" t="s">
        <v>87</v>
      </c>
      <c r="AV490" s="13" t="s">
        <v>87</v>
      </c>
      <c r="AW490" s="13" t="s">
        <v>34</v>
      </c>
      <c r="AX490" s="13" t="s">
        <v>85</v>
      </c>
      <c r="AY490" s="215" t="s">
        <v>152</v>
      </c>
    </row>
    <row r="491" spans="1:65" s="2" customFormat="1" ht="16.5" customHeight="1">
      <c r="A491" s="33"/>
      <c r="B491" s="34"/>
      <c r="C491" s="186" t="s">
        <v>809</v>
      </c>
      <c r="D491" s="186" t="s">
        <v>154</v>
      </c>
      <c r="E491" s="187" t="s">
        <v>810</v>
      </c>
      <c r="F491" s="188" t="s">
        <v>811</v>
      </c>
      <c r="G491" s="189" t="s">
        <v>183</v>
      </c>
      <c r="H491" s="190">
        <v>22.5</v>
      </c>
      <c r="I491" s="191"/>
      <c r="J491" s="192">
        <f>ROUND(I491*H491,2)</f>
        <v>0</v>
      </c>
      <c r="K491" s="193"/>
      <c r="L491" s="38"/>
      <c r="M491" s="194" t="s">
        <v>1</v>
      </c>
      <c r="N491" s="195" t="s">
        <v>43</v>
      </c>
      <c r="O491" s="70"/>
      <c r="P491" s="196">
        <f>O491*H491</f>
        <v>0</v>
      </c>
      <c r="Q491" s="196">
        <v>6.9999999999999994E-5</v>
      </c>
      <c r="R491" s="196">
        <f>Q491*H491</f>
        <v>1.5749999999999998E-3</v>
      </c>
      <c r="S491" s="196">
        <v>0</v>
      </c>
      <c r="T491" s="196">
        <f>S491*H491</f>
        <v>0</v>
      </c>
      <c r="U491" s="197" t="s">
        <v>1</v>
      </c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R491" s="198" t="s">
        <v>508</v>
      </c>
      <c r="AT491" s="198" t="s">
        <v>154</v>
      </c>
      <c r="AU491" s="198" t="s">
        <v>87</v>
      </c>
      <c r="AY491" s="16" t="s">
        <v>152</v>
      </c>
      <c r="BE491" s="199">
        <f>IF(N491="základní",J491,0)</f>
        <v>0</v>
      </c>
      <c r="BF491" s="199">
        <f>IF(N491="snížená",J491,0)</f>
        <v>0</v>
      </c>
      <c r="BG491" s="199">
        <f>IF(N491="zákl. přenesená",J491,0)</f>
        <v>0</v>
      </c>
      <c r="BH491" s="199">
        <f>IF(N491="sníž. přenesená",J491,0)</f>
        <v>0</v>
      </c>
      <c r="BI491" s="199">
        <f>IF(N491="nulová",J491,0)</f>
        <v>0</v>
      </c>
      <c r="BJ491" s="16" t="s">
        <v>85</v>
      </c>
      <c r="BK491" s="199">
        <f>ROUND(I491*H491,2)</f>
        <v>0</v>
      </c>
      <c r="BL491" s="16" t="s">
        <v>508</v>
      </c>
      <c r="BM491" s="198" t="s">
        <v>812</v>
      </c>
    </row>
    <row r="492" spans="1:65" s="2" customFormat="1" ht="19.2">
      <c r="A492" s="33"/>
      <c r="B492" s="34"/>
      <c r="C492" s="35"/>
      <c r="D492" s="200" t="s">
        <v>160</v>
      </c>
      <c r="E492" s="35"/>
      <c r="F492" s="201" t="s">
        <v>813</v>
      </c>
      <c r="G492" s="35"/>
      <c r="H492" s="35"/>
      <c r="I492" s="202"/>
      <c r="J492" s="35"/>
      <c r="K492" s="35"/>
      <c r="L492" s="38"/>
      <c r="M492" s="203"/>
      <c r="N492" s="204"/>
      <c r="O492" s="70"/>
      <c r="P492" s="70"/>
      <c r="Q492" s="70"/>
      <c r="R492" s="70"/>
      <c r="S492" s="70"/>
      <c r="T492" s="70"/>
      <c r="U492" s="71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T492" s="16" t="s">
        <v>160</v>
      </c>
      <c r="AU492" s="16" t="s">
        <v>87</v>
      </c>
    </row>
    <row r="493" spans="1:65" s="13" customFormat="1" ht="10.199999999999999">
      <c r="B493" s="205"/>
      <c r="C493" s="206"/>
      <c r="D493" s="200" t="s">
        <v>162</v>
      </c>
      <c r="E493" s="207" t="s">
        <v>1</v>
      </c>
      <c r="F493" s="208" t="s">
        <v>808</v>
      </c>
      <c r="G493" s="206"/>
      <c r="H493" s="209">
        <v>22.5</v>
      </c>
      <c r="I493" s="210"/>
      <c r="J493" s="206"/>
      <c r="K493" s="206"/>
      <c r="L493" s="211"/>
      <c r="M493" s="212"/>
      <c r="N493" s="213"/>
      <c r="O493" s="213"/>
      <c r="P493" s="213"/>
      <c r="Q493" s="213"/>
      <c r="R493" s="213"/>
      <c r="S493" s="213"/>
      <c r="T493" s="213"/>
      <c r="U493" s="214"/>
      <c r="AT493" s="215" t="s">
        <v>162</v>
      </c>
      <c r="AU493" s="215" t="s">
        <v>87</v>
      </c>
      <c r="AV493" s="13" t="s">
        <v>87</v>
      </c>
      <c r="AW493" s="13" t="s">
        <v>34</v>
      </c>
      <c r="AX493" s="13" t="s">
        <v>85</v>
      </c>
      <c r="AY493" s="215" t="s">
        <v>152</v>
      </c>
    </row>
    <row r="494" spans="1:65" s="2" customFormat="1" ht="24.15" customHeight="1">
      <c r="A494" s="33"/>
      <c r="B494" s="34"/>
      <c r="C494" s="186" t="s">
        <v>814</v>
      </c>
      <c r="D494" s="186" t="s">
        <v>154</v>
      </c>
      <c r="E494" s="187" t="s">
        <v>815</v>
      </c>
      <c r="F494" s="188" t="s">
        <v>816</v>
      </c>
      <c r="G494" s="189" t="s">
        <v>183</v>
      </c>
      <c r="H494" s="190">
        <v>46</v>
      </c>
      <c r="I494" s="191"/>
      <c r="J494" s="192">
        <f>ROUND(I494*H494,2)</f>
        <v>0</v>
      </c>
      <c r="K494" s="193"/>
      <c r="L494" s="38"/>
      <c r="M494" s="194" t="s">
        <v>1</v>
      </c>
      <c r="N494" s="195" t="s">
        <v>43</v>
      </c>
      <c r="O494" s="70"/>
      <c r="P494" s="196">
        <f>O494*H494</f>
        <v>0</v>
      </c>
      <c r="Q494" s="196">
        <v>0</v>
      </c>
      <c r="R494" s="196">
        <f>Q494*H494</f>
        <v>0</v>
      </c>
      <c r="S494" s="196">
        <v>0</v>
      </c>
      <c r="T494" s="196">
        <f>S494*H494</f>
        <v>0</v>
      </c>
      <c r="U494" s="197" t="s">
        <v>1</v>
      </c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8" t="s">
        <v>508</v>
      </c>
      <c r="AT494" s="198" t="s">
        <v>154</v>
      </c>
      <c r="AU494" s="198" t="s">
        <v>87</v>
      </c>
      <c r="AY494" s="16" t="s">
        <v>152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6" t="s">
        <v>85</v>
      </c>
      <c r="BK494" s="199">
        <f>ROUND(I494*H494,2)</f>
        <v>0</v>
      </c>
      <c r="BL494" s="16" t="s">
        <v>508</v>
      </c>
      <c r="BM494" s="198" t="s">
        <v>817</v>
      </c>
    </row>
    <row r="495" spans="1:65" s="2" customFormat="1" ht="19.2">
      <c r="A495" s="33"/>
      <c r="B495" s="34"/>
      <c r="C495" s="35"/>
      <c r="D495" s="200" t="s">
        <v>160</v>
      </c>
      <c r="E495" s="35"/>
      <c r="F495" s="201" t="s">
        <v>818</v>
      </c>
      <c r="G495" s="35"/>
      <c r="H495" s="35"/>
      <c r="I495" s="202"/>
      <c r="J495" s="35"/>
      <c r="K495" s="35"/>
      <c r="L495" s="38"/>
      <c r="M495" s="203"/>
      <c r="N495" s="204"/>
      <c r="O495" s="70"/>
      <c r="P495" s="70"/>
      <c r="Q495" s="70"/>
      <c r="R495" s="70"/>
      <c r="S495" s="70"/>
      <c r="T495" s="70"/>
      <c r="U495" s="71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6" t="s">
        <v>160</v>
      </c>
      <c r="AU495" s="16" t="s">
        <v>87</v>
      </c>
    </row>
    <row r="496" spans="1:65" s="13" customFormat="1" ht="10.199999999999999">
      <c r="B496" s="205"/>
      <c r="C496" s="206"/>
      <c r="D496" s="200" t="s">
        <v>162</v>
      </c>
      <c r="E496" s="207" t="s">
        <v>1</v>
      </c>
      <c r="F496" s="208" t="s">
        <v>819</v>
      </c>
      <c r="G496" s="206"/>
      <c r="H496" s="209">
        <v>46</v>
      </c>
      <c r="I496" s="210"/>
      <c r="J496" s="206"/>
      <c r="K496" s="206"/>
      <c r="L496" s="211"/>
      <c r="M496" s="212"/>
      <c r="N496" s="213"/>
      <c r="O496" s="213"/>
      <c r="P496" s="213"/>
      <c r="Q496" s="213"/>
      <c r="R496" s="213"/>
      <c r="S496" s="213"/>
      <c r="T496" s="213"/>
      <c r="U496" s="214"/>
      <c r="AT496" s="215" t="s">
        <v>162</v>
      </c>
      <c r="AU496" s="215" t="s">
        <v>87</v>
      </c>
      <c r="AV496" s="13" t="s">
        <v>87</v>
      </c>
      <c r="AW496" s="13" t="s">
        <v>34</v>
      </c>
      <c r="AX496" s="13" t="s">
        <v>85</v>
      </c>
      <c r="AY496" s="215" t="s">
        <v>152</v>
      </c>
    </row>
    <row r="497" spans="1:65" s="2" customFormat="1" ht="24.15" customHeight="1">
      <c r="A497" s="33"/>
      <c r="B497" s="34"/>
      <c r="C497" s="227" t="s">
        <v>820</v>
      </c>
      <c r="D497" s="227" t="s">
        <v>300</v>
      </c>
      <c r="E497" s="228" t="s">
        <v>821</v>
      </c>
      <c r="F497" s="229" t="s">
        <v>822</v>
      </c>
      <c r="G497" s="230" t="s">
        <v>183</v>
      </c>
      <c r="H497" s="231">
        <v>48.3</v>
      </c>
      <c r="I497" s="232"/>
      <c r="J497" s="233">
        <f>ROUND(I497*H497,2)</f>
        <v>0</v>
      </c>
      <c r="K497" s="234"/>
      <c r="L497" s="235"/>
      <c r="M497" s="236" t="s">
        <v>1</v>
      </c>
      <c r="N497" s="237" t="s">
        <v>43</v>
      </c>
      <c r="O497" s="70"/>
      <c r="P497" s="196">
        <f>O497*H497</f>
        <v>0</v>
      </c>
      <c r="Q497" s="196">
        <v>4.2999999999999999E-4</v>
      </c>
      <c r="R497" s="196">
        <f>Q497*H497</f>
        <v>2.0768999999999999E-2</v>
      </c>
      <c r="S497" s="196">
        <v>0</v>
      </c>
      <c r="T497" s="196">
        <f>S497*H497</f>
        <v>0</v>
      </c>
      <c r="U497" s="197" t="s">
        <v>1</v>
      </c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98" t="s">
        <v>823</v>
      </c>
      <c r="AT497" s="198" t="s">
        <v>300</v>
      </c>
      <c r="AU497" s="198" t="s">
        <v>87</v>
      </c>
      <c r="AY497" s="16" t="s">
        <v>152</v>
      </c>
      <c r="BE497" s="199">
        <f>IF(N497="základní",J497,0)</f>
        <v>0</v>
      </c>
      <c r="BF497" s="199">
        <f>IF(N497="snížená",J497,0)</f>
        <v>0</v>
      </c>
      <c r="BG497" s="199">
        <f>IF(N497="zákl. přenesená",J497,0)</f>
        <v>0</v>
      </c>
      <c r="BH497" s="199">
        <f>IF(N497="sníž. přenesená",J497,0)</f>
        <v>0</v>
      </c>
      <c r="BI497" s="199">
        <f>IF(N497="nulová",J497,0)</f>
        <v>0</v>
      </c>
      <c r="BJ497" s="16" t="s">
        <v>85</v>
      </c>
      <c r="BK497" s="199">
        <f>ROUND(I497*H497,2)</f>
        <v>0</v>
      </c>
      <c r="BL497" s="16" t="s">
        <v>823</v>
      </c>
      <c r="BM497" s="198" t="s">
        <v>824</v>
      </c>
    </row>
    <row r="498" spans="1:65" s="2" customFormat="1" ht="19.2">
      <c r="A498" s="33"/>
      <c r="B498" s="34"/>
      <c r="C498" s="35"/>
      <c r="D498" s="200" t="s">
        <v>160</v>
      </c>
      <c r="E498" s="35"/>
      <c r="F498" s="201" t="s">
        <v>822</v>
      </c>
      <c r="G498" s="35"/>
      <c r="H498" s="35"/>
      <c r="I498" s="202"/>
      <c r="J498" s="35"/>
      <c r="K498" s="35"/>
      <c r="L498" s="38"/>
      <c r="M498" s="203"/>
      <c r="N498" s="204"/>
      <c r="O498" s="70"/>
      <c r="P498" s="70"/>
      <c r="Q498" s="70"/>
      <c r="R498" s="70"/>
      <c r="S498" s="70"/>
      <c r="T498" s="70"/>
      <c r="U498" s="71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160</v>
      </c>
      <c r="AU498" s="16" t="s">
        <v>87</v>
      </c>
    </row>
    <row r="499" spans="1:65" s="13" customFormat="1" ht="10.199999999999999">
      <c r="B499" s="205"/>
      <c r="C499" s="206"/>
      <c r="D499" s="200" t="s">
        <v>162</v>
      </c>
      <c r="E499" s="206"/>
      <c r="F499" s="208" t="s">
        <v>825</v>
      </c>
      <c r="G499" s="206"/>
      <c r="H499" s="209">
        <v>48.3</v>
      </c>
      <c r="I499" s="210"/>
      <c r="J499" s="206"/>
      <c r="K499" s="206"/>
      <c r="L499" s="211"/>
      <c r="M499" s="212"/>
      <c r="N499" s="213"/>
      <c r="O499" s="213"/>
      <c r="P499" s="213"/>
      <c r="Q499" s="213"/>
      <c r="R499" s="213"/>
      <c r="S499" s="213"/>
      <c r="T499" s="213"/>
      <c r="U499" s="214"/>
      <c r="AT499" s="215" t="s">
        <v>162</v>
      </c>
      <c r="AU499" s="215" t="s">
        <v>87</v>
      </c>
      <c r="AV499" s="13" t="s">
        <v>87</v>
      </c>
      <c r="AW499" s="13" t="s">
        <v>4</v>
      </c>
      <c r="AX499" s="13" t="s">
        <v>85</v>
      </c>
      <c r="AY499" s="215" t="s">
        <v>152</v>
      </c>
    </row>
    <row r="500" spans="1:65" s="2" customFormat="1" ht="24.15" customHeight="1">
      <c r="A500" s="33"/>
      <c r="B500" s="34"/>
      <c r="C500" s="186" t="s">
        <v>826</v>
      </c>
      <c r="D500" s="186" t="s">
        <v>154</v>
      </c>
      <c r="E500" s="187" t="s">
        <v>827</v>
      </c>
      <c r="F500" s="188" t="s">
        <v>828</v>
      </c>
      <c r="G500" s="189" t="s">
        <v>280</v>
      </c>
      <c r="H500" s="190">
        <v>2.1999999999999999E-2</v>
      </c>
      <c r="I500" s="191"/>
      <c r="J500" s="192">
        <f>ROUND(I500*H500,2)</f>
        <v>0</v>
      </c>
      <c r="K500" s="193"/>
      <c r="L500" s="38"/>
      <c r="M500" s="194" t="s">
        <v>1</v>
      </c>
      <c r="N500" s="195" t="s">
        <v>43</v>
      </c>
      <c r="O500" s="70"/>
      <c r="P500" s="196">
        <f>O500*H500</f>
        <v>0</v>
      </c>
      <c r="Q500" s="196">
        <v>0</v>
      </c>
      <c r="R500" s="196">
        <f>Q500*H500</f>
        <v>0</v>
      </c>
      <c r="S500" s="196">
        <v>0</v>
      </c>
      <c r="T500" s="196">
        <f>S500*H500</f>
        <v>0</v>
      </c>
      <c r="U500" s="197" t="s">
        <v>1</v>
      </c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98" t="s">
        <v>508</v>
      </c>
      <c r="AT500" s="198" t="s">
        <v>154</v>
      </c>
      <c r="AU500" s="198" t="s">
        <v>87</v>
      </c>
      <c r="AY500" s="16" t="s">
        <v>152</v>
      </c>
      <c r="BE500" s="199">
        <f>IF(N500="základní",J500,0)</f>
        <v>0</v>
      </c>
      <c r="BF500" s="199">
        <f>IF(N500="snížená",J500,0)</f>
        <v>0</v>
      </c>
      <c r="BG500" s="199">
        <f>IF(N500="zákl. přenesená",J500,0)</f>
        <v>0</v>
      </c>
      <c r="BH500" s="199">
        <f>IF(N500="sníž. přenesená",J500,0)</f>
        <v>0</v>
      </c>
      <c r="BI500" s="199">
        <f>IF(N500="nulová",J500,0)</f>
        <v>0</v>
      </c>
      <c r="BJ500" s="16" t="s">
        <v>85</v>
      </c>
      <c r="BK500" s="199">
        <f>ROUND(I500*H500,2)</f>
        <v>0</v>
      </c>
      <c r="BL500" s="16" t="s">
        <v>508</v>
      </c>
      <c r="BM500" s="198" t="s">
        <v>829</v>
      </c>
    </row>
    <row r="501" spans="1:65" s="2" customFormat="1" ht="19.2">
      <c r="A501" s="33"/>
      <c r="B501" s="34"/>
      <c r="C501" s="35"/>
      <c r="D501" s="200" t="s">
        <v>160</v>
      </c>
      <c r="E501" s="35"/>
      <c r="F501" s="201" t="s">
        <v>830</v>
      </c>
      <c r="G501" s="35"/>
      <c r="H501" s="35"/>
      <c r="I501" s="202"/>
      <c r="J501" s="35"/>
      <c r="K501" s="35"/>
      <c r="L501" s="38"/>
      <c r="M501" s="238"/>
      <c r="N501" s="239"/>
      <c r="O501" s="240"/>
      <c r="P501" s="240"/>
      <c r="Q501" s="240"/>
      <c r="R501" s="240"/>
      <c r="S501" s="240"/>
      <c r="T501" s="240"/>
      <c r="U501" s="241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6" t="s">
        <v>160</v>
      </c>
      <c r="AU501" s="16" t="s">
        <v>87</v>
      </c>
    </row>
    <row r="502" spans="1:65" s="2" customFormat="1" ht="6.9" customHeight="1">
      <c r="A502" s="33"/>
      <c r="B502" s="53"/>
      <c r="C502" s="54"/>
      <c r="D502" s="54"/>
      <c r="E502" s="54"/>
      <c r="F502" s="54"/>
      <c r="G502" s="54"/>
      <c r="H502" s="54"/>
      <c r="I502" s="54"/>
      <c r="J502" s="54"/>
      <c r="K502" s="54"/>
      <c r="L502" s="38"/>
      <c r="M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</row>
  </sheetData>
  <sheetProtection algorithmName="SHA-512" hashValue="0mtqIxm6pYi1uNmCOrp+mQOuMsS2qOHo2AcMO9VWfkIjeBOj/LhXMEg4ka6zldNlPw+1pWvhaSaOxhojNQKTTw==" saltValue="m7hEVcbtiamYqAiEwfOyVuZuxKsgqnwi5IXpTTRc/NDaexhdLb/ppcrhBgkEAeO4af4HpS623nstnBmwZnlKEg==" spinCount="100000" sheet="1" objects="1" scenarios="1" formatColumns="0" formatRows="0" autoFilter="0"/>
  <autoFilter ref="C130:K50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1" width="14.140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6" t="s">
        <v>91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87</v>
      </c>
    </row>
    <row r="4" spans="1:46" s="1" customFormat="1" ht="24.9" customHeight="1">
      <c r="B4" s="19"/>
      <c r="D4" s="110" t="s">
        <v>97</v>
      </c>
      <c r="L4" s="19"/>
      <c r="M4" s="111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00" t="str">
        <f>'Rekapitulace stavby'!K6</f>
        <v>Přepojení dešťové kanalizace úřadu práce v Odrách</v>
      </c>
      <c r="F7" s="301"/>
      <c r="G7" s="301"/>
      <c r="H7" s="301"/>
      <c r="L7" s="19"/>
    </row>
    <row r="8" spans="1:46" s="2" customFormat="1" ht="12" customHeight="1">
      <c r="A8" s="33"/>
      <c r="B8" s="38"/>
      <c r="C8" s="33"/>
      <c r="D8" s="112" t="s">
        <v>107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831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2" t="s">
        <v>18</v>
      </c>
      <c r="E11" s="33"/>
      <c r="F11" s="113" t="s">
        <v>1</v>
      </c>
      <c r="G11" s="33"/>
      <c r="H11" s="33"/>
      <c r="I11" s="112" t="s">
        <v>19</v>
      </c>
      <c r="J11" s="113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2" t="s">
        <v>20</v>
      </c>
      <c r="E12" s="33"/>
      <c r="F12" s="113" t="s">
        <v>21</v>
      </c>
      <c r="G12" s="33"/>
      <c r="H12" s="33"/>
      <c r="I12" s="112" t="s">
        <v>22</v>
      </c>
      <c r="J12" s="114" t="str">
        <f>'Rekapitulace stavby'!AN8</f>
        <v>27. 9. 2023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2" t="s">
        <v>24</v>
      </c>
      <c r="E14" s="33"/>
      <c r="F14" s="33"/>
      <c r="G14" s="33"/>
      <c r="H14" s="33"/>
      <c r="I14" s="112" t="s">
        <v>25</v>
      </c>
      <c r="J14" s="113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3" t="s">
        <v>27</v>
      </c>
      <c r="F15" s="33"/>
      <c r="G15" s="33"/>
      <c r="H15" s="33"/>
      <c r="I15" s="112" t="s">
        <v>28</v>
      </c>
      <c r="J15" s="113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2" t="s">
        <v>29</v>
      </c>
      <c r="E17" s="33"/>
      <c r="F17" s="33"/>
      <c r="G17" s="33"/>
      <c r="H17" s="33"/>
      <c r="I17" s="112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stavby'!E14</f>
        <v>Vyplň údaj</v>
      </c>
      <c r="F18" s="305"/>
      <c r="G18" s="305"/>
      <c r="H18" s="305"/>
      <c r="I18" s="112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2" t="s">
        <v>31</v>
      </c>
      <c r="E20" s="33"/>
      <c r="F20" s="33"/>
      <c r="G20" s="33"/>
      <c r="H20" s="33"/>
      <c r="I20" s="112" t="s">
        <v>25</v>
      </c>
      <c r="J20" s="113" t="s">
        <v>32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3" t="s">
        <v>33</v>
      </c>
      <c r="F21" s="33"/>
      <c r="G21" s="33"/>
      <c r="H21" s="33"/>
      <c r="I21" s="112" t="s">
        <v>28</v>
      </c>
      <c r="J21" s="113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2" t="s">
        <v>35</v>
      </c>
      <c r="E23" s="33"/>
      <c r="F23" s="33"/>
      <c r="G23" s="33"/>
      <c r="H23" s="33"/>
      <c r="I23" s="112" t="s">
        <v>25</v>
      </c>
      <c r="J23" s="113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3" t="str">
        <f>IF('Rekapitulace stavby'!E20="","",'Rekapitulace stavby'!E20)</f>
        <v xml:space="preserve"> </v>
      </c>
      <c r="F24" s="33"/>
      <c r="G24" s="33"/>
      <c r="H24" s="33"/>
      <c r="I24" s="112" t="s">
        <v>28</v>
      </c>
      <c r="J24" s="113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2" t="s">
        <v>37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8"/>
      <c r="E29" s="118"/>
      <c r="F29" s="118"/>
      <c r="G29" s="118"/>
      <c r="H29" s="118"/>
      <c r="I29" s="118"/>
      <c r="J29" s="118"/>
      <c r="K29" s="118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9" t="s">
        <v>38</v>
      </c>
      <c r="E30" s="33"/>
      <c r="F30" s="33"/>
      <c r="G30" s="33"/>
      <c r="H30" s="33"/>
      <c r="I30" s="33"/>
      <c r="J30" s="120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8"/>
      <c r="E31" s="118"/>
      <c r="F31" s="118"/>
      <c r="G31" s="118"/>
      <c r="H31" s="118"/>
      <c r="I31" s="118"/>
      <c r="J31" s="118"/>
      <c r="K31" s="118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1" t="s">
        <v>40</v>
      </c>
      <c r="G32" s="33"/>
      <c r="H32" s="33"/>
      <c r="I32" s="121" t="s">
        <v>39</v>
      </c>
      <c r="J32" s="121" t="s">
        <v>41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2" t="s">
        <v>42</v>
      </c>
      <c r="E33" s="112" t="s">
        <v>43</v>
      </c>
      <c r="F33" s="123">
        <f>ROUND((SUM(BE120:BE139)),  2)</f>
        <v>0</v>
      </c>
      <c r="G33" s="33"/>
      <c r="H33" s="33"/>
      <c r="I33" s="124">
        <v>0.21</v>
      </c>
      <c r="J33" s="123">
        <f>ROUND(((SUM(BE120:BE139))*I33),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2" t="s">
        <v>44</v>
      </c>
      <c r="F34" s="123">
        <f>ROUND((SUM(BF120:BF139)),  2)</f>
        <v>0</v>
      </c>
      <c r="G34" s="33"/>
      <c r="H34" s="33"/>
      <c r="I34" s="124">
        <v>0.15</v>
      </c>
      <c r="J34" s="123">
        <f>ROUND(((SUM(BF120:BF139))*I34),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2" t="s">
        <v>45</v>
      </c>
      <c r="F35" s="123">
        <f>ROUND((SUM(BG120:BG139)),  2)</f>
        <v>0</v>
      </c>
      <c r="G35" s="33"/>
      <c r="H35" s="33"/>
      <c r="I35" s="124">
        <v>0.21</v>
      </c>
      <c r="J35" s="123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2" t="s">
        <v>46</v>
      </c>
      <c r="F36" s="123">
        <f>ROUND((SUM(BH120:BH139)),  2)</f>
        <v>0</v>
      </c>
      <c r="G36" s="33"/>
      <c r="H36" s="33"/>
      <c r="I36" s="124">
        <v>0.15</v>
      </c>
      <c r="J36" s="123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2" t="s">
        <v>47</v>
      </c>
      <c r="F37" s="123">
        <f>ROUND((SUM(BI120:BI139)),  2)</f>
        <v>0</v>
      </c>
      <c r="G37" s="33"/>
      <c r="H37" s="33"/>
      <c r="I37" s="124">
        <v>0</v>
      </c>
      <c r="J37" s="123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5"/>
      <c r="D39" s="126" t="s">
        <v>48</v>
      </c>
      <c r="E39" s="127"/>
      <c r="F39" s="127"/>
      <c r="G39" s="128" t="s">
        <v>49</v>
      </c>
      <c r="H39" s="129" t="s">
        <v>50</v>
      </c>
      <c r="I39" s="127"/>
      <c r="J39" s="130">
        <f>SUM(J30:J37)</f>
        <v>0</v>
      </c>
      <c r="K39" s="131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32" t="s">
        <v>51</v>
      </c>
      <c r="E50" s="133"/>
      <c r="F50" s="133"/>
      <c r="G50" s="132" t="s">
        <v>52</v>
      </c>
      <c r="H50" s="133"/>
      <c r="I50" s="133"/>
      <c r="J50" s="133"/>
      <c r="K50" s="133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4" t="s">
        <v>53</v>
      </c>
      <c r="E61" s="135"/>
      <c r="F61" s="136" t="s">
        <v>54</v>
      </c>
      <c r="G61" s="134" t="s">
        <v>53</v>
      </c>
      <c r="H61" s="135"/>
      <c r="I61" s="135"/>
      <c r="J61" s="137" t="s">
        <v>54</v>
      </c>
      <c r="K61" s="135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32" t="s">
        <v>55</v>
      </c>
      <c r="E65" s="138"/>
      <c r="F65" s="138"/>
      <c r="G65" s="132" t="s">
        <v>56</v>
      </c>
      <c r="H65" s="138"/>
      <c r="I65" s="138"/>
      <c r="J65" s="138"/>
      <c r="K65" s="13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4" t="s">
        <v>53</v>
      </c>
      <c r="E76" s="135"/>
      <c r="F76" s="136" t="s">
        <v>54</v>
      </c>
      <c r="G76" s="134" t="s">
        <v>53</v>
      </c>
      <c r="H76" s="135"/>
      <c r="I76" s="135"/>
      <c r="J76" s="137" t="s">
        <v>54</v>
      </c>
      <c r="K76" s="135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7" t="str">
        <f>E7</f>
        <v>Přepojení dešťové kanalizace úřadu práce v Odrách</v>
      </c>
      <c r="F85" s="308"/>
      <c r="G85" s="308"/>
      <c r="H85" s="30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107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8" t="str">
        <f>E9</f>
        <v>02 - VRN</v>
      </c>
      <c r="F87" s="309"/>
      <c r="G87" s="309"/>
      <c r="H87" s="30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Úřad práce Odry</v>
      </c>
      <c r="G89" s="35"/>
      <c r="H89" s="35"/>
      <c r="I89" s="28" t="s">
        <v>22</v>
      </c>
      <c r="J89" s="65" t="str">
        <f>IF(J12="","",J12)</f>
        <v>27. 9. 2023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15" customHeight="1">
      <c r="A91" s="33"/>
      <c r="B91" s="34"/>
      <c r="C91" s="28" t="s">
        <v>24</v>
      </c>
      <c r="D91" s="35"/>
      <c r="E91" s="35"/>
      <c r="F91" s="26" t="str">
        <f>E15</f>
        <v xml:space="preserve">Město Odry </v>
      </c>
      <c r="G91" s="35"/>
      <c r="H91" s="35"/>
      <c r="I91" s="28" t="s">
        <v>31</v>
      </c>
      <c r="J91" s="31" t="str">
        <f>E21</f>
        <v>Ing. Petr Elkner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15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3" t="s">
        <v>117</v>
      </c>
      <c r="D94" s="144"/>
      <c r="E94" s="144"/>
      <c r="F94" s="144"/>
      <c r="G94" s="144"/>
      <c r="H94" s="144"/>
      <c r="I94" s="144"/>
      <c r="J94" s="145" t="s">
        <v>118</v>
      </c>
      <c r="K94" s="144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8" customHeight="1">
      <c r="A96" s="33"/>
      <c r="B96" s="34"/>
      <c r="C96" s="146" t="s">
        <v>119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" customHeight="1">
      <c r="B97" s="147"/>
      <c r="C97" s="148"/>
      <c r="D97" s="149" t="s">
        <v>832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95" customHeight="1">
      <c r="B98" s="153"/>
      <c r="C98" s="154"/>
      <c r="D98" s="155" t="s">
        <v>833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95" customHeight="1">
      <c r="B99" s="153"/>
      <c r="C99" s="154"/>
      <c r="D99" s="155" t="s">
        <v>834</v>
      </c>
      <c r="E99" s="156"/>
      <c r="F99" s="156"/>
      <c r="G99" s="156"/>
      <c r="H99" s="156"/>
      <c r="I99" s="156"/>
      <c r="J99" s="157">
        <f>J129</f>
        <v>0</v>
      </c>
      <c r="K99" s="154"/>
      <c r="L99" s="158"/>
    </row>
    <row r="100" spans="1:31" s="10" customFormat="1" ht="19.95" customHeight="1">
      <c r="B100" s="153"/>
      <c r="C100" s="154"/>
      <c r="D100" s="155" t="s">
        <v>835</v>
      </c>
      <c r="E100" s="156"/>
      <c r="F100" s="156"/>
      <c r="G100" s="156"/>
      <c r="H100" s="156"/>
      <c r="I100" s="156"/>
      <c r="J100" s="157">
        <f>J136</f>
        <v>0</v>
      </c>
      <c r="K100" s="154"/>
      <c r="L100" s="158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" customHeight="1">
      <c r="A107" s="33"/>
      <c r="B107" s="34"/>
      <c r="C107" s="22" t="s">
        <v>136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7" t="str">
        <f>E7</f>
        <v>Přepojení dešťové kanalizace úřadu práce v Odrách</v>
      </c>
      <c r="F110" s="308"/>
      <c r="G110" s="308"/>
      <c r="H110" s="308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107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78" t="str">
        <f>E9</f>
        <v>02 - VRN</v>
      </c>
      <c r="F112" s="309"/>
      <c r="G112" s="309"/>
      <c r="H112" s="309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Úřad práce Odry</v>
      </c>
      <c r="G114" s="35"/>
      <c r="H114" s="35"/>
      <c r="I114" s="28" t="s">
        <v>22</v>
      </c>
      <c r="J114" s="65" t="str">
        <f>IF(J12="","",J12)</f>
        <v>27. 9. 2023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15" customHeight="1">
      <c r="A116" s="33"/>
      <c r="B116" s="34"/>
      <c r="C116" s="28" t="s">
        <v>24</v>
      </c>
      <c r="D116" s="35"/>
      <c r="E116" s="35"/>
      <c r="F116" s="26" t="str">
        <f>E15</f>
        <v xml:space="preserve">Město Odry </v>
      </c>
      <c r="G116" s="35"/>
      <c r="H116" s="35"/>
      <c r="I116" s="28" t="s">
        <v>31</v>
      </c>
      <c r="J116" s="31" t="str">
        <f>E21</f>
        <v>Ing. Petr Elkner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15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28" t="s">
        <v>35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9"/>
      <c r="B119" s="160"/>
      <c r="C119" s="161" t="s">
        <v>137</v>
      </c>
      <c r="D119" s="162" t="s">
        <v>63</v>
      </c>
      <c r="E119" s="162" t="s">
        <v>59</v>
      </c>
      <c r="F119" s="162" t="s">
        <v>60</v>
      </c>
      <c r="G119" s="162" t="s">
        <v>138</v>
      </c>
      <c r="H119" s="162" t="s">
        <v>139</v>
      </c>
      <c r="I119" s="162" t="s">
        <v>140</v>
      </c>
      <c r="J119" s="163" t="s">
        <v>118</v>
      </c>
      <c r="K119" s="164" t="s">
        <v>141</v>
      </c>
      <c r="L119" s="165"/>
      <c r="M119" s="74" t="s">
        <v>1</v>
      </c>
      <c r="N119" s="75" t="s">
        <v>42</v>
      </c>
      <c r="O119" s="75" t="s">
        <v>142</v>
      </c>
      <c r="P119" s="75" t="s">
        <v>143</v>
      </c>
      <c r="Q119" s="75" t="s">
        <v>144</v>
      </c>
      <c r="R119" s="75" t="s">
        <v>145</v>
      </c>
      <c r="S119" s="75" t="s">
        <v>146</v>
      </c>
      <c r="T119" s="75" t="s">
        <v>147</v>
      </c>
      <c r="U119" s="76" t="s">
        <v>148</v>
      </c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8" customHeight="1">
      <c r="A120" s="33"/>
      <c r="B120" s="34"/>
      <c r="C120" s="81" t="s">
        <v>149</v>
      </c>
      <c r="D120" s="35"/>
      <c r="E120" s="35"/>
      <c r="F120" s="35"/>
      <c r="G120" s="35"/>
      <c r="H120" s="35"/>
      <c r="I120" s="35"/>
      <c r="J120" s="166">
        <f>BK120</f>
        <v>0</v>
      </c>
      <c r="K120" s="35"/>
      <c r="L120" s="38"/>
      <c r="M120" s="77"/>
      <c r="N120" s="167"/>
      <c r="O120" s="78"/>
      <c r="P120" s="168">
        <f>P121</f>
        <v>0</v>
      </c>
      <c r="Q120" s="78"/>
      <c r="R120" s="168">
        <f>R121</f>
        <v>0</v>
      </c>
      <c r="S120" s="78"/>
      <c r="T120" s="168">
        <f>T121</f>
        <v>0</v>
      </c>
      <c r="U120" s="79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77</v>
      </c>
      <c r="AU120" s="16" t="s">
        <v>120</v>
      </c>
      <c r="BK120" s="169">
        <f>BK121</f>
        <v>0</v>
      </c>
    </row>
    <row r="121" spans="1:65" s="12" customFormat="1" ht="25.95" customHeight="1">
      <c r="B121" s="170"/>
      <c r="C121" s="171"/>
      <c r="D121" s="172" t="s">
        <v>77</v>
      </c>
      <c r="E121" s="173" t="s">
        <v>89</v>
      </c>
      <c r="F121" s="173" t="s">
        <v>836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P122+P129+P136</f>
        <v>0</v>
      </c>
      <c r="Q121" s="178"/>
      <c r="R121" s="179">
        <f>R122+R129+R136</f>
        <v>0</v>
      </c>
      <c r="S121" s="178"/>
      <c r="T121" s="179">
        <f>T122+T129+T136</f>
        <v>0</v>
      </c>
      <c r="U121" s="180"/>
      <c r="AR121" s="181" t="s">
        <v>180</v>
      </c>
      <c r="AT121" s="182" t="s">
        <v>77</v>
      </c>
      <c r="AU121" s="182" t="s">
        <v>78</v>
      </c>
      <c r="AY121" s="181" t="s">
        <v>152</v>
      </c>
      <c r="BK121" s="183">
        <f>BK122+BK129+BK136</f>
        <v>0</v>
      </c>
    </row>
    <row r="122" spans="1:65" s="12" customFormat="1" ht="22.8" customHeight="1">
      <c r="B122" s="170"/>
      <c r="C122" s="171"/>
      <c r="D122" s="172" t="s">
        <v>77</v>
      </c>
      <c r="E122" s="184" t="s">
        <v>837</v>
      </c>
      <c r="F122" s="184" t="s">
        <v>838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SUM(P123:P128)</f>
        <v>0</v>
      </c>
      <c r="Q122" s="178"/>
      <c r="R122" s="179">
        <f>SUM(R123:R128)</f>
        <v>0</v>
      </c>
      <c r="S122" s="178"/>
      <c r="T122" s="179">
        <f>SUM(T123:T128)</f>
        <v>0</v>
      </c>
      <c r="U122" s="180"/>
      <c r="AR122" s="181" t="s">
        <v>180</v>
      </c>
      <c r="AT122" s="182" t="s">
        <v>77</v>
      </c>
      <c r="AU122" s="182" t="s">
        <v>85</v>
      </c>
      <c r="AY122" s="181" t="s">
        <v>152</v>
      </c>
      <c r="BK122" s="183">
        <f>SUM(BK123:BK128)</f>
        <v>0</v>
      </c>
    </row>
    <row r="123" spans="1:65" s="2" customFormat="1" ht="16.5" customHeight="1">
      <c r="A123" s="33"/>
      <c r="B123" s="34"/>
      <c r="C123" s="186" t="s">
        <v>85</v>
      </c>
      <c r="D123" s="186" t="s">
        <v>154</v>
      </c>
      <c r="E123" s="187" t="s">
        <v>839</v>
      </c>
      <c r="F123" s="188" t="s">
        <v>840</v>
      </c>
      <c r="G123" s="189" t="s">
        <v>462</v>
      </c>
      <c r="H123" s="190">
        <v>1</v>
      </c>
      <c r="I123" s="191"/>
      <c r="J123" s="192">
        <f>ROUND(I123*H123,2)</f>
        <v>0</v>
      </c>
      <c r="K123" s="193"/>
      <c r="L123" s="38"/>
      <c r="M123" s="194" t="s">
        <v>1</v>
      </c>
      <c r="N123" s="195" t="s">
        <v>43</v>
      </c>
      <c r="O123" s="70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6">
        <f>S123*H123</f>
        <v>0</v>
      </c>
      <c r="U123" s="197" t="s">
        <v>1</v>
      </c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841</v>
      </c>
      <c r="AT123" s="198" t="s">
        <v>154</v>
      </c>
      <c r="AU123" s="198" t="s">
        <v>87</v>
      </c>
      <c r="AY123" s="16" t="s">
        <v>152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6" t="s">
        <v>85</v>
      </c>
      <c r="BK123" s="199">
        <f>ROUND(I123*H123,2)</f>
        <v>0</v>
      </c>
      <c r="BL123" s="16" t="s">
        <v>841</v>
      </c>
      <c r="BM123" s="198" t="s">
        <v>842</v>
      </c>
    </row>
    <row r="124" spans="1:65" s="2" customFormat="1" ht="10.199999999999999">
      <c r="A124" s="33"/>
      <c r="B124" s="34"/>
      <c r="C124" s="35"/>
      <c r="D124" s="200" t="s">
        <v>160</v>
      </c>
      <c r="E124" s="35"/>
      <c r="F124" s="201" t="s">
        <v>840</v>
      </c>
      <c r="G124" s="35"/>
      <c r="H124" s="35"/>
      <c r="I124" s="202"/>
      <c r="J124" s="35"/>
      <c r="K124" s="35"/>
      <c r="L124" s="38"/>
      <c r="M124" s="203"/>
      <c r="N124" s="204"/>
      <c r="O124" s="70"/>
      <c r="P124" s="70"/>
      <c r="Q124" s="70"/>
      <c r="R124" s="70"/>
      <c r="S124" s="70"/>
      <c r="T124" s="70"/>
      <c r="U124" s="71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160</v>
      </c>
      <c r="AU124" s="16" t="s">
        <v>87</v>
      </c>
    </row>
    <row r="125" spans="1:65" s="13" customFormat="1" ht="10.199999999999999">
      <c r="B125" s="205"/>
      <c r="C125" s="206"/>
      <c r="D125" s="200" t="s">
        <v>162</v>
      </c>
      <c r="E125" s="207" t="s">
        <v>1</v>
      </c>
      <c r="F125" s="208" t="s">
        <v>85</v>
      </c>
      <c r="G125" s="206"/>
      <c r="H125" s="209">
        <v>1</v>
      </c>
      <c r="I125" s="210"/>
      <c r="J125" s="206"/>
      <c r="K125" s="206"/>
      <c r="L125" s="211"/>
      <c r="M125" s="212"/>
      <c r="N125" s="213"/>
      <c r="O125" s="213"/>
      <c r="P125" s="213"/>
      <c r="Q125" s="213"/>
      <c r="R125" s="213"/>
      <c r="S125" s="213"/>
      <c r="T125" s="213"/>
      <c r="U125" s="214"/>
      <c r="AT125" s="215" t="s">
        <v>162</v>
      </c>
      <c r="AU125" s="215" t="s">
        <v>87</v>
      </c>
      <c r="AV125" s="13" t="s">
        <v>87</v>
      </c>
      <c r="AW125" s="13" t="s">
        <v>34</v>
      </c>
      <c r="AX125" s="13" t="s">
        <v>85</v>
      </c>
      <c r="AY125" s="215" t="s">
        <v>152</v>
      </c>
    </row>
    <row r="126" spans="1:65" s="2" customFormat="1" ht="16.5" customHeight="1">
      <c r="A126" s="33"/>
      <c r="B126" s="34"/>
      <c r="C126" s="186" t="s">
        <v>87</v>
      </c>
      <c r="D126" s="186" t="s">
        <v>154</v>
      </c>
      <c r="E126" s="187" t="s">
        <v>843</v>
      </c>
      <c r="F126" s="188" t="s">
        <v>844</v>
      </c>
      <c r="G126" s="189" t="s">
        <v>462</v>
      </c>
      <c r="H126" s="190">
        <v>1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43</v>
      </c>
      <c r="O126" s="70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6">
        <f>S126*H126</f>
        <v>0</v>
      </c>
      <c r="U126" s="197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841</v>
      </c>
      <c r="AT126" s="198" t="s">
        <v>154</v>
      </c>
      <c r="AU126" s="198" t="s">
        <v>87</v>
      </c>
      <c r="AY126" s="16" t="s">
        <v>152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85</v>
      </c>
      <c r="BK126" s="199">
        <f>ROUND(I126*H126,2)</f>
        <v>0</v>
      </c>
      <c r="BL126" s="16" t="s">
        <v>841</v>
      </c>
      <c r="BM126" s="198" t="s">
        <v>845</v>
      </c>
    </row>
    <row r="127" spans="1:65" s="2" customFormat="1" ht="10.199999999999999">
      <c r="A127" s="33"/>
      <c r="B127" s="34"/>
      <c r="C127" s="35"/>
      <c r="D127" s="200" t="s">
        <v>160</v>
      </c>
      <c r="E127" s="35"/>
      <c r="F127" s="201" t="s">
        <v>844</v>
      </c>
      <c r="G127" s="35"/>
      <c r="H127" s="35"/>
      <c r="I127" s="202"/>
      <c r="J127" s="35"/>
      <c r="K127" s="35"/>
      <c r="L127" s="38"/>
      <c r="M127" s="203"/>
      <c r="N127" s="204"/>
      <c r="O127" s="70"/>
      <c r="P127" s="70"/>
      <c r="Q127" s="70"/>
      <c r="R127" s="70"/>
      <c r="S127" s="70"/>
      <c r="T127" s="70"/>
      <c r="U127" s="71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160</v>
      </c>
      <c r="AU127" s="16" t="s">
        <v>87</v>
      </c>
    </row>
    <row r="128" spans="1:65" s="13" customFormat="1" ht="10.199999999999999">
      <c r="B128" s="205"/>
      <c r="C128" s="206"/>
      <c r="D128" s="200" t="s">
        <v>162</v>
      </c>
      <c r="E128" s="207" t="s">
        <v>1</v>
      </c>
      <c r="F128" s="208" t="s">
        <v>85</v>
      </c>
      <c r="G128" s="206"/>
      <c r="H128" s="209">
        <v>1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3"/>
      <c r="U128" s="214"/>
      <c r="AT128" s="215" t="s">
        <v>162</v>
      </c>
      <c r="AU128" s="215" t="s">
        <v>87</v>
      </c>
      <c r="AV128" s="13" t="s">
        <v>87</v>
      </c>
      <c r="AW128" s="13" t="s">
        <v>34</v>
      </c>
      <c r="AX128" s="13" t="s">
        <v>85</v>
      </c>
      <c r="AY128" s="215" t="s">
        <v>152</v>
      </c>
    </row>
    <row r="129" spans="1:65" s="12" customFormat="1" ht="22.8" customHeight="1">
      <c r="B129" s="170"/>
      <c r="C129" s="171"/>
      <c r="D129" s="172" t="s">
        <v>77</v>
      </c>
      <c r="E129" s="184" t="s">
        <v>846</v>
      </c>
      <c r="F129" s="184" t="s">
        <v>847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SUM(P130:P135)</f>
        <v>0</v>
      </c>
      <c r="Q129" s="178"/>
      <c r="R129" s="179">
        <f>SUM(R130:R135)</f>
        <v>0</v>
      </c>
      <c r="S129" s="178"/>
      <c r="T129" s="179">
        <f>SUM(T130:T135)</f>
        <v>0</v>
      </c>
      <c r="U129" s="180"/>
      <c r="AR129" s="181" t="s">
        <v>180</v>
      </c>
      <c r="AT129" s="182" t="s">
        <v>77</v>
      </c>
      <c r="AU129" s="182" t="s">
        <v>85</v>
      </c>
      <c r="AY129" s="181" t="s">
        <v>152</v>
      </c>
      <c r="BK129" s="183">
        <f>SUM(BK130:BK135)</f>
        <v>0</v>
      </c>
    </row>
    <row r="130" spans="1:65" s="2" customFormat="1" ht="16.5" customHeight="1">
      <c r="A130" s="33"/>
      <c r="B130" s="34"/>
      <c r="C130" s="186" t="s">
        <v>169</v>
      </c>
      <c r="D130" s="186" t="s">
        <v>154</v>
      </c>
      <c r="E130" s="187" t="s">
        <v>848</v>
      </c>
      <c r="F130" s="188" t="s">
        <v>849</v>
      </c>
      <c r="G130" s="189" t="s">
        <v>183</v>
      </c>
      <c r="H130" s="190">
        <v>30</v>
      </c>
      <c r="I130" s="191"/>
      <c r="J130" s="192">
        <f>ROUND(I130*H130,2)</f>
        <v>0</v>
      </c>
      <c r="K130" s="193"/>
      <c r="L130" s="38"/>
      <c r="M130" s="194" t="s">
        <v>1</v>
      </c>
      <c r="N130" s="195" t="s">
        <v>43</v>
      </c>
      <c r="O130" s="70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6">
        <f>S130*H130</f>
        <v>0</v>
      </c>
      <c r="U130" s="197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841</v>
      </c>
      <c r="AT130" s="198" t="s">
        <v>154</v>
      </c>
      <c r="AU130" s="198" t="s">
        <v>87</v>
      </c>
      <c r="AY130" s="16" t="s">
        <v>152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6" t="s">
        <v>85</v>
      </c>
      <c r="BK130" s="199">
        <f>ROUND(I130*H130,2)</f>
        <v>0</v>
      </c>
      <c r="BL130" s="16" t="s">
        <v>841</v>
      </c>
      <c r="BM130" s="198" t="s">
        <v>850</v>
      </c>
    </row>
    <row r="131" spans="1:65" s="2" customFormat="1" ht="10.199999999999999">
      <c r="A131" s="33"/>
      <c r="B131" s="34"/>
      <c r="C131" s="35"/>
      <c r="D131" s="200" t="s">
        <v>160</v>
      </c>
      <c r="E131" s="35"/>
      <c r="F131" s="201" t="s">
        <v>849</v>
      </c>
      <c r="G131" s="35"/>
      <c r="H131" s="35"/>
      <c r="I131" s="202"/>
      <c r="J131" s="35"/>
      <c r="K131" s="35"/>
      <c r="L131" s="38"/>
      <c r="M131" s="203"/>
      <c r="N131" s="204"/>
      <c r="O131" s="70"/>
      <c r="P131" s="70"/>
      <c r="Q131" s="70"/>
      <c r="R131" s="70"/>
      <c r="S131" s="70"/>
      <c r="T131" s="70"/>
      <c r="U131" s="71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160</v>
      </c>
      <c r="AU131" s="16" t="s">
        <v>87</v>
      </c>
    </row>
    <row r="132" spans="1:65" s="13" customFormat="1" ht="10.199999999999999">
      <c r="B132" s="205"/>
      <c r="C132" s="206"/>
      <c r="D132" s="200" t="s">
        <v>162</v>
      </c>
      <c r="E132" s="207" t="s">
        <v>1</v>
      </c>
      <c r="F132" s="208" t="s">
        <v>331</v>
      </c>
      <c r="G132" s="206"/>
      <c r="H132" s="209">
        <v>30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3"/>
      <c r="U132" s="214"/>
      <c r="AT132" s="215" t="s">
        <v>162</v>
      </c>
      <c r="AU132" s="215" t="s">
        <v>87</v>
      </c>
      <c r="AV132" s="13" t="s">
        <v>87</v>
      </c>
      <c r="AW132" s="13" t="s">
        <v>34</v>
      </c>
      <c r="AX132" s="13" t="s">
        <v>85</v>
      </c>
      <c r="AY132" s="215" t="s">
        <v>152</v>
      </c>
    </row>
    <row r="133" spans="1:65" s="2" customFormat="1" ht="16.5" customHeight="1">
      <c r="A133" s="33"/>
      <c r="B133" s="34"/>
      <c r="C133" s="186" t="s">
        <v>158</v>
      </c>
      <c r="D133" s="186" t="s">
        <v>154</v>
      </c>
      <c r="E133" s="187" t="s">
        <v>851</v>
      </c>
      <c r="F133" s="188" t="s">
        <v>852</v>
      </c>
      <c r="G133" s="189" t="s">
        <v>462</v>
      </c>
      <c r="H133" s="190">
        <v>1</v>
      </c>
      <c r="I133" s="191"/>
      <c r="J133" s="192">
        <f>ROUND(I133*H133,2)</f>
        <v>0</v>
      </c>
      <c r="K133" s="193"/>
      <c r="L133" s="38"/>
      <c r="M133" s="194" t="s">
        <v>1</v>
      </c>
      <c r="N133" s="195" t="s">
        <v>43</v>
      </c>
      <c r="O133" s="70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6">
        <f>S133*H133</f>
        <v>0</v>
      </c>
      <c r="U133" s="197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841</v>
      </c>
      <c r="AT133" s="198" t="s">
        <v>154</v>
      </c>
      <c r="AU133" s="198" t="s">
        <v>87</v>
      </c>
      <c r="AY133" s="16" t="s">
        <v>152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85</v>
      </c>
      <c r="BK133" s="199">
        <f>ROUND(I133*H133,2)</f>
        <v>0</v>
      </c>
      <c r="BL133" s="16" t="s">
        <v>841</v>
      </c>
      <c r="BM133" s="198" t="s">
        <v>853</v>
      </c>
    </row>
    <row r="134" spans="1:65" s="2" customFormat="1" ht="10.199999999999999">
      <c r="A134" s="33"/>
      <c r="B134" s="34"/>
      <c r="C134" s="35"/>
      <c r="D134" s="200" t="s">
        <v>160</v>
      </c>
      <c r="E134" s="35"/>
      <c r="F134" s="201" t="s">
        <v>852</v>
      </c>
      <c r="G134" s="35"/>
      <c r="H134" s="35"/>
      <c r="I134" s="202"/>
      <c r="J134" s="35"/>
      <c r="K134" s="35"/>
      <c r="L134" s="38"/>
      <c r="M134" s="203"/>
      <c r="N134" s="204"/>
      <c r="O134" s="70"/>
      <c r="P134" s="70"/>
      <c r="Q134" s="70"/>
      <c r="R134" s="70"/>
      <c r="S134" s="70"/>
      <c r="T134" s="70"/>
      <c r="U134" s="71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160</v>
      </c>
      <c r="AU134" s="16" t="s">
        <v>87</v>
      </c>
    </row>
    <row r="135" spans="1:65" s="13" customFormat="1" ht="10.199999999999999">
      <c r="B135" s="205"/>
      <c r="C135" s="206"/>
      <c r="D135" s="200" t="s">
        <v>162</v>
      </c>
      <c r="E135" s="207" t="s">
        <v>1</v>
      </c>
      <c r="F135" s="208" t="s">
        <v>85</v>
      </c>
      <c r="G135" s="206"/>
      <c r="H135" s="209">
        <v>1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3"/>
      <c r="U135" s="214"/>
      <c r="AT135" s="215" t="s">
        <v>162</v>
      </c>
      <c r="AU135" s="215" t="s">
        <v>87</v>
      </c>
      <c r="AV135" s="13" t="s">
        <v>87</v>
      </c>
      <c r="AW135" s="13" t="s">
        <v>34</v>
      </c>
      <c r="AX135" s="13" t="s">
        <v>85</v>
      </c>
      <c r="AY135" s="215" t="s">
        <v>152</v>
      </c>
    </row>
    <row r="136" spans="1:65" s="12" customFormat="1" ht="22.8" customHeight="1">
      <c r="B136" s="170"/>
      <c r="C136" s="171"/>
      <c r="D136" s="172" t="s">
        <v>77</v>
      </c>
      <c r="E136" s="184" t="s">
        <v>854</v>
      </c>
      <c r="F136" s="184" t="s">
        <v>855</v>
      </c>
      <c r="G136" s="171"/>
      <c r="H136" s="171"/>
      <c r="I136" s="174"/>
      <c r="J136" s="185">
        <f>BK136</f>
        <v>0</v>
      </c>
      <c r="K136" s="171"/>
      <c r="L136" s="176"/>
      <c r="M136" s="177"/>
      <c r="N136" s="178"/>
      <c r="O136" s="178"/>
      <c r="P136" s="179">
        <f>SUM(P137:P139)</f>
        <v>0</v>
      </c>
      <c r="Q136" s="178"/>
      <c r="R136" s="179">
        <f>SUM(R137:R139)</f>
        <v>0</v>
      </c>
      <c r="S136" s="178"/>
      <c r="T136" s="179">
        <f>SUM(T137:T139)</f>
        <v>0</v>
      </c>
      <c r="U136" s="180"/>
      <c r="AR136" s="181" t="s">
        <v>180</v>
      </c>
      <c r="AT136" s="182" t="s">
        <v>77</v>
      </c>
      <c r="AU136" s="182" t="s">
        <v>85</v>
      </c>
      <c r="AY136" s="181" t="s">
        <v>152</v>
      </c>
      <c r="BK136" s="183">
        <f>SUM(BK137:BK139)</f>
        <v>0</v>
      </c>
    </row>
    <row r="137" spans="1:65" s="2" customFormat="1" ht="24.15" customHeight="1">
      <c r="A137" s="33"/>
      <c r="B137" s="34"/>
      <c r="C137" s="186" t="s">
        <v>180</v>
      </c>
      <c r="D137" s="186" t="s">
        <v>154</v>
      </c>
      <c r="E137" s="187" t="s">
        <v>856</v>
      </c>
      <c r="F137" s="188" t="s">
        <v>857</v>
      </c>
      <c r="G137" s="189" t="s">
        <v>858</v>
      </c>
      <c r="H137" s="190">
        <v>1</v>
      </c>
      <c r="I137" s="191"/>
      <c r="J137" s="192">
        <f>ROUND(I137*H137,2)</f>
        <v>0</v>
      </c>
      <c r="K137" s="193"/>
      <c r="L137" s="38"/>
      <c r="M137" s="194" t="s">
        <v>1</v>
      </c>
      <c r="N137" s="195" t="s">
        <v>43</v>
      </c>
      <c r="O137" s="70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6">
        <f>S137*H137</f>
        <v>0</v>
      </c>
      <c r="U137" s="197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841</v>
      </c>
      <c r="AT137" s="198" t="s">
        <v>154</v>
      </c>
      <c r="AU137" s="198" t="s">
        <v>87</v>
      </c>
      <c r="AY137" s="16" t="s">
        <v>152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85</v>
      </c>
      <c r="BK137" s="199">
        <f>ROUND(I137*H137,2)</f>
        <v>0</v>
      </c>
      <c r="BL137" s="16" t="s">
        <v>841</v>
      </c>
      <c r="BM137" s="198" t="s">
        <v>859</v>
      </c>
    </row>
    <row r="138" spans="1:65" s="2" customFormat="1" ht="19.2">
      <c r="A138" s="33"/>
      <c r="B138" s="34"/>
      <c r="C138" s="35"/>
      <c r="D138" s="200" t="s">
        <v>160</v>
      </c>
      <c r="E138" s="35"/>
      <c r="F138" s="201" t="s">
        <v>857</v>
      </c>
      <c r="G138" s="35"/>
      <c r="H138" s="35"/>
      <c r="I138" s="202"/>
      <c r="J138" s="35"/>
      <c r="K138" s="35"/>
      <c r="L138" s="38"/>
      <c r="M138" s="203"/>
      <c r="N138" s="204"/>
      <c r="O138" s="70"/>
      <c r="P138" s="70"/>
      <c r="Q138" s="70"/>
      <c r="R138" s="70"/>
      <c r="S138" s="70"/>
      <c r="T138" s="70"/>
      <c r="U138" s="71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160</v>
      </c>
      <c r="AU138" s="16" t="s">
        <v>87</v>
      </c>
    </row>
    <row r="139" spans="1:65" s="13" customFormat="1" ht="10.199999999999999">
      <c r="B139" s="205"/>
      <c r="C139" s="206"/>
      <c r="D139" s="200" t="s">
        <v>162</v>
      </c>
      <c r="E139" s="207" t="s">
        <v>1</v>
      </c>
      <c r="F139" s="208" t="s">
        <v>85</v>
      </c>
      <c r="G139" s="206"/>
      <c r="H139" s="209">
        <v>1</v>
      </c>
      <c r="I139" s="210"/>
      <c r="J139" s="206"/>
      <c r="K139" s="206"/>
      <c r="L139" s="211"/>
      <c r="M139" s="242"/>
      <c r="N139" s="243"/>
      <c r="O139" s="243"/>
      <c r="P139" s="243"/>
      <c r="Q139" s="243"/>
      <c r="R139" s="243"/>
      <c r="S139" s="243"/>
      <c r="T139" s="243"/>
      <c r="U139" s="244"/>
      <c r="AT139" s="215" t="s">
        <v>162</v>
      </c>
      <c r="AU139" s="215" t="s">
        <v>87</v>
      </c>
      <c r="AV139" s="13" t="s">
        <v>87</v>
      </c>
      <c r="AW139" s="13" t="s">
        <v>34</v>
      </c>
      <c r="AX139" s="13" t="s">
        <v>85</v>
      </c>
      <c r="AY139" s="215" t="s">
        <v>152</v>
      </c>
    </row>
    <row r="140" spans="1:65" s="2" customFormat="1" ht="6.9" customHeight="1">
      <c r="A140" s="33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Z4GIE2OPC3CxzcMwVHEWSK9V2ovnW+YuMutsRXfDKelswQ03OpBHZaznWdUZ4nDk/mNMUblyMcxv5J9QLEOH9A==" saltValue="S5NB+vE5a5R1zkj1xzXolOaWGTDSWKWBSpN/ttgNvQyR4D/sOPdy6+JbpCimrWeuQ3EDxDC9xExVBVdm2fYfUw==" spinCount="100000" sheet="1" objects="1" scenarios="1" formatColumns="0" formatRows="0" autoFilter="0"/>
  <autoFilter ref="C119:K13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08"/>
      <c r="C3" s="109"/>
      <c r="D3" s="109"/>
      <c r="E3" s="109"/>
      <c r="F3" s="109"/>
      <c r="G3" s="109"/>
      <c r="H3" s="19"/>
    </row>
    <row r="4" spans="1:8" s="1" customFormat="1" ht="24.9" customHeight="1">
      <c r="B4" s="19"/>
      <c r="C4" s="110" t="s">
        <v>860</v>
      </c>
      <c r="H4" s="19"/>
    </row>
    <row r="5" spans="1:8" s="1" customFormat="1" ht="12" customHeight="1">
      <c r="B5" s="19"/>
      <c r="C5" s="245" t="s">
        <v>13</v>
      </c>
      <c r="D5" s="306" t="s">
        <v>14</v>
      </c>
      <c r="E5" s="299"/>
      <c r="F5" s="299"/>
      <c r="H5" s="19"/>
    </row>
    <row r="6" spans="1:8" s="1" customFormat="1" ht="36.9" customHeight="1">
      <c r="B6" s="19"/>
      <c r="C6" s="246" t="s">
        <v>16</v>
      </c>
      <c r="D6" s="310" t="s">
        <v>17</v>
      </c>
      <c r="E6" s="299"/>
      <c r="F6" s="299"/>
      <c r="H6" s="19"/>
    </row>
    <row r="7" spans="1:8" s="1" customFormat="1" ht="16.5" customHeight="1">
      <c r="B7" s="19"/>
      <c r="C7" s="112" t="s">
        <v>22</v>
      </c>
      <c r="D7" s="114" t="str">
        <f>'Rekapitulace stavby'!AN8</f>
        <v>27. 9. 2023</v>
      </c>
      <c r="H7" s="19"/>
    </row>
    <row r="8" spans="1:8" s="2" customFormat="1" ht="10.8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59"/>
      <c r="B9" s="247"/>
      <c r="C9" s="248" t="s">
        <v>59</v>
      </c>
      <c r="D9" s="249" t="s">
        <v>60</v>
      </c>
      <c r="E9" s="249" t="s">
        <v>138</v>
      </c>
      <c r="F9" s="250" t="s">
        <v>861</v>
      </c>
      <c r="G9" s="159"/>
      <c r="H9" s="247"/>
    </row>
    <row r="10" spans="1:8" s="2" customFormat="1" ht="26.4" customHeight="1">
      <c r="A10" s="33"/>
      <c r="B10" s="38"/>
      <c r="C10" s="251" t="s">
        <v>862</v>
      </c>
      <c r="D10" s="251" t="s">
        <v>17</v>
      </c>
      <c r="E10" s="33"/>
      <c r="F10" s="33"/>
      <c r="G10" s="33"/>
      <c r="H10" s="38"/>
    </row>
    <row r="11" spans="1:8" s="2" customFormat="1" ht="16.8" customHeight="1">
      <c r="A11" s="33"/>
      <c r="B11" s="38"/>
      <c r="C11" s="252" t="s">
        <v>372</v>
      </c>
      <c r="D11" s="253" t="s">
        <v>863</v>
      </c>
      <c r="E11" s="254" t="s">
        <v>1</v>
      </c>
      <c r="F11" s="255">
        <v>7.6619999999999999</v>
      </c>
      <c r="G11" s="33"/>
      <c r="H11" s="38"/>
    </row>
    <row r="12" spans="1:8" s="2" customFormat="1" ht="16.8" customHeight="1">
      <c r="A12" s="33"/>
      <c r="B12" s="38"/>
      <c r="C12" s="256" t="s">
        <v>372</v>
      </c>
      <c r="D12" s="256" t="s">
        <v>373</v>
      </c>
      <c r="E12" s="16" t="s">
        <v>1</v>
      </c>
      <c r="F12" s="257">
        <v>7.6619999999999999</v>
      </c>
      <c r="G12" s="33"/>
      <c r="H12" s="38"/>
    </row>
    <row r="13" spans="1:8" s="2" customFormat="1" ht="16.8" customHeight="1">
      <c r="A13" s="33"/>
      <c r="B13" s="38"/>
      <c r="C13" s="252" t="s">
        <v>407</v>
      </c>
      <c r="D13" s="253" t="s">
        <v>863</v>
      </c>
      <c r="E13" s="254" t="s">
        <v>1</v>
      </c>
      <c r="F13" s="255">
        <v>3.1680000000000001</v>
      </c>
      <c r="G13" s="33"/>
      <c r="H13" s="38"/>
    </row>
    <row r="14" spans="1:8" s="2" customFormat="1" ht="16.8" customHeight="1">
      <c r="A14" s="33"/>
      <c r="B14" s="38"/>
      <c r="C14" s="256" t="s">
        <v>407</v>
      </c>
      <c r="D14" s="256" t="s">
        <v>408</v>
      </c>
      <c r="E14" s="16" t="s">
        <v>1</v>
      </c>
      <c r="F14" s="257">
        <v>3.1680000000000001</v>
      </c>
      <c r="G14" s="33"/>
      <c r="H14" s="38"/>
    </row>
    <row r="15" spans="1:8" s="2" customFormat="1" ht="16.8" customHeight="1">
      <c r="A15" s="33"/>
      <c r="B15" s="38"/>
      <c r="C15" s="252" t="s">
        <v>314</v>
      </c>
      <c r="D15" s="253" t="s">
        <v>864</v>
      </c>
      <c r="E15" s="254" t="s">
        <v>1</v>
      </c>
      <c r="F15" s="255">
        <v>23.998000000000001</v>
      </c>
      <c r="G15" s="33"/>
      <c r="H15" s="38"/>
    </row>
    <row r="16" spans="1:8" s="2" customFormat="1" ht="16.8" customHeight="1">
      <c r="A16" s="33"/>
      <c r="B16" s="38"/>
      <c r="C16" s="256" t="s">
        <v>1</v>
      </c>
      <c r="D16" s="256" t="s">
        <v>311</v>
      </c>
      <c r="E16" s="16" t="s">
        <v>1</v>
      </c>
      <c r="F16" s="257">
        <v>2.15</v>
      </c>
      <c r="G16" s="33"/>
      <c r="H16" s="38"/>
    </row>
    <row r="17" spans="1:8" s="2" customFormat="1" ht="16.8" customHeight="1">
      <c r="A17" s="33"/>
      <c r="B17" s="38"/>
      <c r="C17" s="256" t="s">
        <v>1</v>
      </c>
      <c r="D17" s="256" t="s">
        <v>312</v>
      </c>
      <c r="E17" s="16" t="s">
        <v>1</v>
      </c>
      <c r="F17" s="257">
        <v>12.74</v>
      </c>
      <c r="G17" s="33"/>
      <c r="H17" s="38"/>
    </row>
    <row r="18" spans="1:8" s="2" customFormat="1" ht="16.8" customHeight="1">
      <c r="A18" s="33"/>
      <c r="B18" s="38"/>
      <c r="C18" s="256" t="s">
        <v>1</v>
      </c>
      <c r="D18" s="256" t="s">
        <v>313</v>
      </c>
      <c r="E18" s="16" t="s">
        <v>1</v>
      </c>
      <c r="F18" s="257">
        <v>9.1080000000000005</v>
      </c>
      <c r="G18" s="33"/>
      <c r="H18" s="38"/>
    </row>
    <row r="19" spans="1:8" s="2" customFormat="1" ht="16.8" customHeight="1">
      <c r="A19" s="33"/>
      <c r="B19" s="38"/>
      <c r="C19" s="256" t="s">
        <v>314</v>
      </c>
      <c r="D19" s="256" t="s">
        <v>298</v>
      </c>
      <c r="E19" s="16" t="s">
        <v>1</v>
      </c>
      <c r="F19" s="257">
        <v>23.998000000000001</v>
      </c>
      <c r="G19" s="33"/>
      <c r="H19" s="38"/>
    </row>
    <row r="20" spans="1:8" s="2" customFormat="1" ht="16.8" customHeight="1">
      <c r="A20" s="33"/>
      <c r="B20" s="38"/>
      <c r="C20" s="252" t="s">
        <v>113</v>
      </c>
      <c r="D20" s="253" t="s">
        <v>114</v>
      </c>
      <c r="E20" s="254" t="s">
        <v>1</v>
      </c>
      <c r="F20" s="255">
        <v>88.478999999999999</v>
      </c>
      <c r="G20" s="33"/>
      <c r="H20" s="38"/>
    </row>
    <row r="21" spans="1:8" s="2" customFormat="1" ht="16.8" customHeight="1">
      <c r="A21" s="33"/>
      <c r="B21" s="38"/>
      <c r="C21" s="256" t="s">
        <v>113</v>
      </c>
      <c r="D21" s="256" t="s">
        <v>276</v>
      </c>
      <c r="E21" s="16" t="s">
        <v>1</v>
      </c>
      <c r="F21" s="257">
        <v>88.478999999999999</v>
      </c>
      <c r="G21" s="33"/>
      <c r="H21" s="38"/>
    </row>
    <row r="22" spans="1:8" s="2" customFormat="1" ht="16.8" customHeight="1">
      <c r="A22" s="33"/>
      <c r="B22" s="38"/>
      <c r="C22" s="258" t="s">
        <v>865</v>
      </c>
      <c r="D22" s="33"/>
      <c r="E22" s="33"/>
      <c r="F22" s="33"/>
      <c r="G22" s="33"/>
      <c r="H22" s="38"/>
    </row>
    <row r="23" spans="1:8" s="2" customFormat="1" ht="20.399999999999999">
      <c r="A23" s="33"/>
      <c r="B23" s="38"/>
      <c r="C23" s="256" t="s">
        <v>272</v>
      </c>
      <c r="D23" s="256" t="s">
        <v>273</v>
      </c>
      <c r="E23" s="16" t="s">
        <v>217</v>
      </c>
      <c r="F23" s="257">
        <v>88.478999999999999</v>
      </c>
      <c r="G23" s="33"/>
      <c r="H23" s="38"/>
    </row>
    <row r="24" spans="1:8" s="2" customFormat="1" ht="20.399999999999999">
      <c r="A24" s="33"/>
      <c r="B24" s="38"/>
      <c r="C24" s="256" t="s">
        <v>278</v>
      </c>
      <c r="D24" s="256" t="s">
        <v>279</v>
      </c>
      <c r="E24" s="16" t="s">
        <v>280</v>
      </c>
      <c r="F24" s="257">
        <v>159.262</v>
      </c>
      <c r="G24" s="33"/>
      <c r="H24" s="38"/>
    </row>
    <row r="25" spans="1:8" s="2" customFormat="1" ht="16.8" customHeight="1">
      <c r="A25" s="33"/>
      <c r="B25" s="38"/>
      <c r="C25" s="256" t="s">
        <v>285</v>
      </c>
      <c r="D25" s="256" t="s">
        <v>286</v>
      </c>
      <c r="E25" s="16" t="s">
        <v>217</v>
      </c>
      <c r="F25" s="257">
        <v>88.478999999999999</v>
      </c>
      <c r="G25" s="33"/>
      <c r="H25" s="38"/>
    </row>
    <row r="26" spans="1:8" s="2" customFormat="1" ht="16.8" customHeight="1">
      <c r="A26" s="33"/>
      <c r="B26" s="38"/>
      <c r="C26" s="252" t="s">
        <v>98</v>
      </c>
      <c r="D26" s="253" t="s">
        <v>99</v>
      </c>
      <c r="E26" s="254" t="s">
        <v>1</v>
      </c>
      <c r="F26" s="255">
        <v>7.3129999999999997</v>
      </c>
      <c r="G26" s="33"/>
      <c r="H26" s="38"/>
    </row>
    <row r="27" spans="1:8" s="2" customFormat="1" ht="16.8" customHeight="1">
      <c r="A27" s="33"/>
      <c r="B27" s="38"/>
      <c r="C27" s="256" t="s">
        <v>98</v>
      </c>
      <c r="D27" s="256" t="s">
        <v>220</v>
      </c>
      <c r="E27" s="16" t="s">
        <v>1</v>
      </c>
      <c r="F27" s="257">
        <v>7.3129999999999997</v>
      </c>
      <c r="G27" s="33"/>
      <c r="H27" s="38"/>
    </row>
    <row r="28" spans="1:8" s="2" customFormat="1" ht="16.8" customHeight="1">
      <c r="A28" s="33"/>
      <c r="B28" s="38"/>
      <c r="C28" s="258" t="s">
        <v>865</v>
      </c>
      <c r="D28" s="33"/>
      <c r="E28" s="33"/>
      <c r="F28" s="33"/>
      <c r="G28" s="33"/>
      <c r="H28" s="38"/>
    </row>
    <row r="29" spans="1:8" s="2" customFormat="1" ht="16.8" customHeight="1">
      <c r="A29" s="33"/>
      <c r="B29" s="38"/>
      <c r="C29" s="256" t="s">
        <v>215</v>
      </c>
      <c r="D29" s="256" t="s">
        <v>216</v>
      </c>
      <c r="E29" s="16" t="s">
        <v>217</v>
      </c>
      <c r="F29" s="257">
        <v>7.3129999999999997</v>
      </c>
      <c r="G29" s="33"/>
      <c r="H29" s="38"/>
    </row>
    <row r="30" spans="1:8" s="2" customFormat="1" ht="20.399999999999999">
      <c r="A30" s="33"/>
      <c r="B30" s="38"/>
      <c r="C30" s="256" t="s">
        <v>272</v>
      </c>
      <c r="D30" s="256" t="s">
        <v>273</v>
      </c>
      <c r="E30" s="16" t="s">
        <v>217</v>
      </c>
      <c r="F30" s="257">
        <v>88.478999999999999</v>
      </c>
      <c r="G30" s="33"/>
      <c r="H30" s="38"/>
    </row>
    <row r="31" spans="1:8" s="2" customFormat="1" ht="16.8" customHeight="1">
      <c r="A31" s="33"/>
      <c r="B31" s="38"/>
      <c r="C31" s="252" t="s">
        <v>101</v>
      </c>
      <c r="D31" s="253" t="s">
        <v>99</v>
      </c>
      <c r="E31" s="254" t="s">
        <v>1</v>
      </c>
      <c r="F31" s="255">
        <v>99.763999999999996</v>
      </c>
      <c r="G31" s="33"/>
      <c r="H31" s="38"/>
    </row>
    <row r="32" spans="1:8" s="2" customFormat="1" ht="16.8" customHeight="1">
      <c r="A32" s="33"/>
      <c r="B32" s="38"/>
      <c r="C32" s="256" t="s">
        <v>101</v>
      </c>
      <c r="D32" s="256" t="s">
        <v>226</v>
      </c>
      <c r="E32" s="16" t="s">
        <v>1</v>
      </c>
      <c r="F32" s="257">
        <v>99.763999999999996</v>
      </c>
      <c r="G32" s="33"/>
      <c r="H32" s="38"/>
    </row>
    <row r="33" spans="1:8" s="2" customFormat="1" ht="16.8" customHeight="1">
      <c r="A33" s="33"/>
      <c r="B33" s="38"/>
      <c r="C33" s="258" t="s">
        <v>865</v>
      </c>
      <c r="D33" s="33"/>
      <c r="E33" s="33"/>
      <c r="F33" s="33"/>
      <c r="G33" s="33"/>
      <c r="H33" s="38"/>
    </row>
    <row r="34" spans="1:8" s="2" customFormat="1" ht="16.8" customHeight="1">
      <c r="A34" s="33"/>
      <c r="B34" s="38"/>
      <c r="C34" s="256" t="s">
        <v>222</v>
      </c>
      <c r="D34" s="256" t="s">
        <v>223</v>
      </c>
      <c r="E34" s="16" t="s">
        <v>217</v>
      </c>
      <c r="F34" s="257">
        <v>99.763999999999996</v>
      </c>
      <c r="G34" s="33"/>
      <c r="H34" s="38"/>
    </row>
    <row r="35" spans="1:8" s="2" customFormat="1" ht="20.399999999999999">
      <c r="A35" s="33"/>
      <c r="B35" s="38"/>
      <c r="C35" s="256" t="s">
        <v>272</v>
      </c>
      <c r="D35" s="256" t="s">
        <v>273</v>
      </c>
      <c r="E35" s="16" t="s">
        <v>217</v>
      </c>
      <c r="F35" s="257">
        <v>88.478999999999999</v>
      </c>
      <c r="G35" s="33"/>
      <c r="H35" s="38"/>
    </row>
    <row r="36" spans="1:8" s="2" customFormat="1" ht="16.8" customHeight="1">
      <c r="A36" s="33"/>
      <c r="B36" s="38"/>
      <c r="C36" s="252" t="s">
        <v>103</v>
      </c>
      <c r="D36" s="253" t="s">
        <v>99</v>
      </c>
      <c r="E36" s="254" t="s">
        <v>1</v>
      </c>
      <c r="F36" s="255">
        <v>3.52</v>
      </c>
      <c r="G36" s="33"/>
      <c r="H36" s="38"/>
    </row>
    <row r="37" spans="1:8" s="2" customFormat="1" ht="16.8" customHeight="1">
      <c r="A37" s="33"/>
      <c r="B37" s="38"/>
      <c r="C37" s="256" t="s">
        <v>103</v>
      </c>
      <c r="D37" s="256" t="s">
        <v>232</v>
      </c>
      <c r="E37" s="16" t="s">
        <v>1</v>
      </c>
      <c r="F37" s="257">
        <v>3.52</v>
      </c>
      <c r="G37" s="33"/>
      <c r="H37" s="38"/>
    </row>
    <row r="38" spans="1:8" s="2" customFormat="1" ht="16.8" customHeight="1">
      <c r="A38" s="33"/>
      <c r="B38" s="38"/>
      <c r="C38" s="258" t="s">
        <v>865</v>
      </c>
      <c r="D38" s="33"/>
      <c r="E38" s="33"/>
      <c r="F38" s="33"/>
      <c r="G38" s="33"/>
      <c r="H38" s="38"/>
    </row>
    <row r="39" spans="1:8" s="2" customFormat="1" ht="20.399999999999999">
      <c r="A39" s="33"/>
      <c r="B39" s="38"/>
      <c r="C39" s="256" t="s">
        <v>228</v>
      </c>
      <c r="D39" s="256" t="s">
        <v>229</v>
      </c>
      <c r="E39" s="16" t="s">
        <v>217</v>
      </c>
      <c r="F39" s="257">
        <v>3.52</v>
      </c>
      <c r="G39" s="33"/>
      <c r="H39" s="38"/>
    </row>
    <row r="40" spans="1:8" s="2" customFormat="1" ht="20.399999999999999">
      <c r="A40" s="33"/>
      <c r="B40" s="38"/>
      <c r="C40" s="256" t="s">
        <v>272</v>
      </c>
      <c r="D40" s="256" t="s">
        <v>273</v>
      </c>
      <c r="E40" s="16" t="s">
        <v>217</v>
      </c>
      <c r="F40" s="257">
        <v>88.478999999999999</v>
      </c>
      <c r="G40" s="33"/>
      <c r="H40" s="38"/>
    </row>
    <row r="41" spans="1:8" s="2" customFormat="1" ht="16.8" customHeight="1">
      <c r="A41" s="33"/>
      <c r="B41" s="38"/>
      <c r="C41" s="252" t="s">
        <v>105</v>
      </c>
      <c r="D41" s="253" t="s">
        <v>99</v>
      </c>
      <c r="E41" s="254" t="s">
        <v>1</v>
      </c>
      <c r="F41" s="255">
        <v>17.079999999999998</v>
      </c>
      <c r="G41" s="33"/>
      <c r="H41" s="38"/>
    </row>
    <row r="42" spans="1:8" s="2" customFormat="1" ht="16.8" customHeight="1">
      <c r="A42" s="33"/>
      <c r="B42" s="38"/>
      <c r="C42" s="256" t="s">
        <v>105</v>
      </c>
      <c r="D42" s="256" t="s">
        <v>238</v>
      </c>
      <c r="E42" s="16" t="s">
        <v>1</v>
      </c>
      <c r="F42" s="257">
        <v>17.079999999999998</v>
      </c>
      <c r="G42" s="33"/>
      <c r="H42" s="38"/>
    </row>
    <row r="43" spans="1:8" s="2" customFormat="1" ht="16.8" customHeight="1">
      <c r="A43" s="33"/>
      <c r="B43" s="38"/>
      <c r="C43" s="258" t="s">
        <v>865</v>
      </c>
      <c r="D43" s="33"/>
      <c r="E43" s="33"/>
      <c r="F43" s="33"/>
      <c r="G43" s="33"/>
      <c r="H43" s="38"/>
    </row>
    <row r="44" spans="1:8" s="2" customFormat="1" ht="20.399999999999999">
      <c r="A44" s="33"/>
      <c r="B44" s="38"/>
      <c r="C44" s="256" t="s">
        <v>234</v>
      </c>
      <c r="D44" s="256" t="s">
        <v>235</v>
      </c>
      <c r="E44" s="16" t="s">
        <v>217</v>
      </c>
      <c r="F44" s="257">
        <v>17.079999999999998</v>
      </c>
      <c r="G44" s="33"/>
      <c r="H44" s="38"/>
    </row>
    <row r="45" spans="1:8" s="2" customFormat="1" ht="20.399999999999999">
      <c r="A45" s="33"/>
      <c r="B45" s="38"/>
      <c r="C45" s="256" t="s">
        <v>272</v>
      </c>
      <c r="D45" s="256" t="s">
        <v>273</v>
      </c>
      <c r="E45" s="16" t="s">
        <v>217</v>
      </c>
      <c r="F45" s="257">
        <v>88.478999999999999</v>
      </c>
      <c r="G45" s="33"/>
      <c r="H45" s="38"/>
    </row>
    <row r="46" spans="1:8" s="2" customFormat="1" ht="16.8" customHeight="1">
      <c r="A46" s="33"/>
      <c r="B46" s="38"/>
      <c r="C46" s="252" t="s">
        <v>108</v>
      </c>
      <c r="D46" s="253" t="s">
        <v>99</v>
      </c>
      <c r="E46" s="254" t="s">
        <v>1</v>
      </c>
      <c r="F46" s="255">
        <v>23.143999999999998</v>
      </c>
      <c r="G46" s="33"/>
      <c r="H46" s="38"/>
    </row>
    <row r="47" spans="1:8" s="2" customFormat="1" ht="16.8" customHeight="1">
      <c r="A47" s="33"/>
      <c r="B47" s="38"/>
      <c r="C47" s="256" t="s">
        <v>108</v>
      </c>
      <c r="D47" s="256" t="s">
        <v>243</v>
      </c>
      <c r="E47" s="16" t="s">
        <v>1</v>
      </c>
      <c r="F47" s="257">
        <v>23.143999999999998</v>
      </c>
      <c r="G47" s="33"/>
      <c r="H47" s="38"/>
    </row>
    <row r="48" spans="1:8" s="2" customFormat="1" ht="16.8" customHeight="1">
      <c r="A48" s="33"/>
      <c r="B48" s="38"/>
      <c r="C48" s="258" t="s">
        <v>865</v>
      </c>
      <c r="D48" s="33"/>
      <c r="E48" s="33"/>
      <c r="F48" s="33"/>
      <c r="G48" s="33"/>
      <c r="H48" s="38"/>
    </row>
    <row r="49" spans="1:8" s="2" customFormat="1" ht="20.399999999999999">
      <c r="A49" s="33"/>
      <c r="B49" s="38"/>
      <c r="C49" s="256" t="s">
        <v>239</v>
      </c>
      <c r="D49" s="256" t="s">
        <v>240</v>
      </c>
      <c r="E49" s="16" t="s">
        <v>217</v>
      </c>
      <c r="F49" s="257">
        <v>23.143999999999998</v>
      </c>
      <c r="G49" s="33"/>
      <c r="H49" s="38"/>
    </row>
    <row r="50" spans="1:8" s="2" customFormat="1" ht="20.399999999999999">
      <c r="A50" s="33"/>
      <c r="B50" s="38"/>
      <c r="C50" s="256" t="s">
        <v>272</v>
      </c>
      <c r="D50" s="256" t="s">
        <v>273</v>
      </c>
      <c r="E50" s="16" t="s">
        <v>217</v>
      </c>
      <c r="F50" s="257">
        <v>88.478999999999999</v>
      </c>
      <c r="G50" s="33"/>
      <c r="H50" s="38"/>
    </row>
    <row r="51" spans="1:8" s="2" customFormat="1" ht="16.8" customHeight="1">
      <c r="A51" s="33"/>
      <c r="B51" s="38"/>
      <c r="C51" s="252" t="s">
        <v>111</v>
      </c>
      <c r="D51" s="253" t="s">
        <v>99</v>
      </c>
      <c r="E51" s="254" t="s">
        <v>1</v>
      </c>
      <c r="F51" s="255">
        <v>49.104999999999997</v>
      </c>
      <c r="G51" s="33"/>
      <c r="H51" s="38"/>
    </row>
    <row r="52" spans="1:8" s="2" customFormat="1" ht="16.8" customHeight="1">
      <c r="A52" s="33"/>
      <c r="B52" s="38"/>
      <c r="C52" s="256" t="s">
        <v>111</v>
      </c>
      <c r="D52" s="256" t="s">
        <v>249</v>
      </c>
      <c r="E52" s="16" t="s">
        <v>1</v>
      </c>
      <c r="F52" s="257">
        <v>49.104999999999997</v>
      </c>
      <c r="G52" s="33"/>
      <c r="H52" s="38"/>
    </row>
    <row r="53" spans="1:8" s="2" customFormat="1" ht="16.8" customHeight="1">
      <c r="A53" s="33"/>
      <c r="B53" s="38"/>
      <c r="C53" s="258" t="s">
        <v>865</v>
      </c>
      <c r="D53" s="33"/>
      <c r="E53" s="33"/>
      <c r="F53" s="33"/>
      <c r="G53" s="33"/>
      <c r="H53" s="38"/>
    </row>
    <row r="54" spans="1:8" s="2" customFormat="1" ht="20.399999999999999">
      <c r="A54" s="33"/>
      <c r="B54" s="38"/>
      <c r="C54" s="256" t="s">
        <v>245</v>
      </c>
      <c r="D54" s="256" t="s">
        <v>246</v>
      </c>
      <c r="E54" s="16" t="s">
        <v>217</v>
      </c>
      <c r="F54" s="257">
        <v>49.104999999999997</v>
      </c>
      <c r="G54" s="33"/>
      <c r="H54" s="38"/>
    </row>
    <row r="55" spans="1:8" s="2" customFormat="1" ht="20.399999999999999">
      <c r="A55" s="33"/>
      <c r="B55" s="38"/>
      <c r="C55" s="256" t="s">
        <v>272</v>
      </c>
      <c r="D55" s="256" t="s">
        <v>273</v>
      </c>
      <c r="E55" s="16" t="s">
        <v>217</v>
      </c>
      <c r="F55" s="257">
        <v>88.478999999999999</v>
      </c>
      <c r="G55" s="33"/>
      <c r="H55" s="38"/>
    </row>
    <row r="56" spans="1:8" s="2" customFormat="1" ht="16.8" customHeight="1">
      <c r="A56" s="33"/>
      <c r="B56" s="38"/>
      <c r="C56" s="252" t="s">
        <v>92</v>
      </c>
      <c r="D56" s="253" t="s">
        <v>93</v>
      </c>
      <c r="E56" s="254" t="s">
        <v>1</v>
      </c>
      <c r="F56" s="255">
        <v>128.71199999999999</v>
      </c>
      <c r="G56" s="33"/>
      <c r="H56" s="38"/>
    </row>
    <row r="57" spans="1:8" s="2" customFormat="1" ht="16.8" customHeight="1">
      <c r="A57" s="33"/>
      <c r="B57" s="38"/>
      <c r="C57" s="256" t="s">
        <v>1</v>
      </c>
      <c r="D57" s="256" t="s">
        <v>294</v>
      </c>
      <c r="E57" s="16" t="s">
        <v>1</v>
      </c>
      <c r="F57" s="257">
        <v>55.161000000000001</v>
      </c>
      <c r="G57" s="33"/>
      <c r="H57" s="38"/>
    </row>
    <row r="58" spans="1:8" s="2" customFormat="1" ht="16.8" customHeight="1">
      <c r="A58" s="33"/>
      <c r="B58" s="38"/>
      <c r="C58" s="256" t="s">
        <v>1</v>
      </c>
      <c r="D58" s="256" t="s">
        <v>295</v>
      </c>
      <c r="E58" s="16" t="s">
        <v>1</v>
      </c>
      <c r="F58" s="257">
        <v>12.039</v>
      </c>
      <c r="G58" s="33"/>
      <c r="H58" s="38"/>
    </row>
    <row r="59" spans="1:8" s="2" customFormat="1" ht="16.8" customHeight="1">
      <c r="A59" s="33"/>
      <c r="B59" s="38"/>
      <c r="C59" s="256" t="s">
        <v>1</v>
      </c>
      <c r="D59" s="256" t="s">
        <v>296</v>
      </c>
      <c r="E59" s="16" t="s">
        <v>1</v>
      </c>
      <c r="F59" s="257">
        <v>44.247</v>
      </c>
      <c r="G59" s="33"/>
      <c r="H59" s="38"/>
    </row>
    <row r="60" spans="1:8" s="2" customFormat="1" ht="20.399999999999999">
      <c r="A60" s="33"/>
      <c r="B60" s="38"/>
      <c r="C60" s="256" t="s">
        <v>95</v>
      </c>
      <c r="D60" s="256" t="s">
        <v>297</v>
      </c>
      <c r="E60" s="16" t="s">
        <v>1</v>
      </c>
      <c r="F60" s="257">
        <v>17.265000000000001</v>
      </c>
      <c r="G60" s="33"/>
      <c r="H60" s="38"/>
    </row>
    <row r="61" spans="1:8" s="2" customFormat="1" ht="16.8" customHeight="1">
      <c r="A61" s="33"/>
      <c r="B61" s="38"/>
      <c r="C61" s="256" t="s">
        <v>92</v>
      </c>
      <c r="D61" s="256" t="s">
        <v>298</v>
      </c>
      <c r="E61" s="16" t="s">
        <v>1</v>
      </c>
      <c r="F61" s="257">
        <v>128.71199999999999</v>
      </c>
      <c r="G61" s="33"/>
      <c r="H61" s="38"/>
    </row>
    <row r="62" spans="1:8" s="2" customFormat="1" ht="16.8" customHeight="1">
      <c r="A62" s="33"/>
      <c r="B62" s="38"/>
      <c r="C62" s="258" t="s">
        <v>865</v>
      </c>
      <c r="D62" s="33"/>
      <c r="E62" s="33"/>
      <c r="F62" s="33"/>
      <c r="G62" s="33"/>
      <c r="H62" s="38"/>
    </row>
    <row r="63" spans="1:8" s="2" customFormat="1" ht="16.8" customHeight="1">
      <c r="A63" s="33"/>
      <c r="B63" s="38"/>
      <c r="C63" s="256" t="s">
        <v>290</v>
      </c>
      <c r="D63" s="256" t="s">
        <v>291</v>
      </c>
      <c r="E63" s="16" t="s">
        <v>217</v>
      </c>
      <c r="F63" s="257">
        <v>128.71199999999999</v>
      </c>
      <c r="G63" s="33"/>
      <c r="H63" s="38"/>
    </row>
    <row r="64" spans="1:8" s="2" customFormat="1" ht="20.399999999999999">
      <c r="A64" s="33"/>
      <c r="B64" s="38"/>
      <c r="C64" s="256" t="s">
        <v>272</v>
      </c>
      <c r="D64" s="256" t="s">
        <v>273</v>
      </c>
      <c r="E64" s="16" t="s">
        <v>217</v>
      </c>
      <c r="F64" s="257">
        <v>88.478999999999999</v>
      </c>
      <c r="G64" s="33"/>
      <c r="H64" s="38"/>
    </row>
    <row r="65" spans="1:8" s="2" customFormat="1" ht="16.8" customHeight="1">
      <c r="A65" s="33"/>
      <c r="B65" s="38"/>
      <c r="C65" s="252" t="s">
        <v>95</v>
      </c>
      <c r="D65" s="253" t="s">
        <v>93</v>
      </c>
      <c r="E65" s="254" t="s">
        <v>1</v>
      </c>
      <c r="F65" s="255">
        <v>17.265000000000001</v>
      </c>
      <c r="G65" s="33"/>
      <c r="H65" s="38"/>
    </row>
    <row r="66" spans="1:8" s="2" customFormat="1" ht="20.399999999999999">
      <c r="A66" s="33"/>
      <c r="B66" s="38"/>
      <c r="C66" s="256" t="s">
        <v>95</v>
      </c>
      <c r="D66" s="256" t="s">
        <v>297</v>
      </c>
      <c r="E66" s="16" t="s">
        <v>1</v>
      </c>
      <c r="F66" s="257">
        <v>17.265000000000001</v>
      </c>
      <c r="G66" s="33"/>
      <c r="H66" s="38"/>
    </row>
    <row r="67" spans="1:8" s="2" customFormat="1" ht="16.8" customHeight="1">
      <c r="A67" s="33"/>
      <c r="B67" s="38"/>
      <c r="C67" s="258" t="s">
        <v>865</v>
      </c>
      <c r="D67" s="33"/>
      <c r="E67" s="33"/>
      <c r="F67" s="33"/>
      <c r="G67" s="33"/>
      <c r="H67" s="38"/>
    </row>
    <row r="68" spans="1:8" s="2" customFormat="1" ht="16.8" customHeight="1">
      <c r="A68" s="33"/>
      <c r="B68" s="38"/>
      <c r="C68" s="256" t="s">
        <v>290</v>
      </c>
      <c r="D68" s="256" t="s">
        <v>291</v>
      </c>
      <c r="E68" s="16" t="s">
        <v>217</v>
      </c>
      <c r="F68" s="257">
        <v>128.71199999999999</v>
      </c>
      <c r="G68" s="33"/>
      <c r="H68" s="38"/>
    </row>
    <row r="69" spans="1:8" s="2" customFormat="1" ht="20.399999999999999">
      <c r="A69" s="33"/>
      <c r="B69" s="38"/>
      <c r="C69" s="256" t="s">
        <v>272</v>
      </c>
      <c r="D69" s="256" t="s">
        <v>273</v>
      </c>
      <c r="E69" s="16" t="s">
        <v>217</v>
      </c>
      <c r="F69" s="257">
        <v>88.478999999999999</v>
      </c>
      <c r="G69" s="33"/>
      <c r="H69" s="38"/>
    </row>
    <row r="70" spans="1:8" s="2" customFormat="1" ht="7.35" customHeight="1">
      <c r="A70" s="33"/>
      <c r="B70" s="139"/>
      <c r="C70" s="140"/>
      <c r="D70" s="140"/>
      <c r="E70" s="140"/>
      <c r="F70" s="140"/>
      <c r="G70" s="140"/>
      <c r="H70" s="38"/>
    </row>
    <row r="71" spans="1:8" s="2" customFormat="1" ht="10.199999999999999">
      <c r="A71" s="33"/>
      <c r="B71" s="33"/>
      <c r="C71" s="33"/>
      <c r="D71" s="33"/>
      <c r="E71" s="33"/>
      <c r="F71" s="33"/>
      <c r="G71" s="33"/>
      <c r="H71" s="33"/>
    </row>
  </sheetData>
  <sheetProtection algorithmName="SHA-512" hashValue="4TQ7m+7g+nIvU3O9FCIK0OBYBNhgqCqVmi4sJu6how5Gp9dDyzFqBKx5+Wwr8RIgWjU9p0LBVXgXsWGCFXij1Q==" saltValue="jh/RW3ESjORIrJ8RWier4AHDwsU+/W604Ut9M5ADsJlB/9/RYWCifabO5zA6wj4JAhBLqIADwyQftZlqeQQ25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Přepojení dešťové ka...</vt:lpstr>
      <vt:lpstr>02 - VRN</vt:lpstr>
      <vt:lpstr>Seznam figur</vt:lpstr>
      <vt:lpstr>'01 - Přepojení dešťové ka...'!Názvy_tisku</vt:lpstr>
      <vt:lpstr>'02 - VRN'!Názvy_tisku</vt:lpstr>
      <vt:lpstr>'Rekapitulace stavby'!Názvy_tisku</vt:lpstr>
      <vt:lpstr>'Seznam figur'!Názvy_tisku</vt:lpstr>
      <vt:lpstr>'01 - Přepojení dešťové ka...'!Oblast_tisku</vt:lpstr>
      <vt:lpstr>'02 -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DESKTOP-UTVKGJ9\hydro</dc:creator>
  <cp:lastModifiedBy>Kamila Ambrožová</cp:lastModifiedBy>
  <cp:lastPrinted>2023-10-16T08:04:24Z</cp:lastPrinted>
  <dcterms:created xsi:type="dcterms:W3CDTF">2023-10-04T09:39:18Z</dcterms:created>
  <dcterms:modified xsi:type="dcterms:W3CDTF">2023-10-16T08:04:25Z</dcterms:modified>
</cp:coreProperties>
</file>