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4/20_Odry_cyklostezka/ZD/"/>
    </mc:Choice>
  </mc:AlternateContent>
  <xr:revisionPtr revIDLastSave="0" documentId="11_664D8044B5E1773451052C310D8B75BDA585E5D6" xr6:coauthVersionLast="47" xr6:coauthVersionMax="47" xr10:uidLastSave="{00000000-0000-0000-0000-000000000000}"/>
  <bookViews>
    <workbookView xWindow="-108" yWindow="-108" windowWidth="23256" windowHeight="13896" activeTab="2" xr2:uid="{00000000-000D-0000-FFFF-FFFF00000000}"/>
  </bookViews>
  <sheets>
    <sheet name="Rekapitulace stavby" sheetId="1" r:id="rId1"/>
    <sheet name="0a1 -Ostatní a vedlejší -způs" sheetId="2" r:id="rId2"/>
    <sheet name="0a2 -Ostatní a vedlejší -dopr" sheetId="13" r:id="rId3"/>
    <sheet name="0a3 -Ostatní a vedlejší -nepr" sheetId="14" r:id="rId4"/>
    <sheet name="0b -Ostatní a vedlejší -nezpůs" sheetId="10" r:id="rId5"/>
    <sheet name="101.1 - Komunikace - způsobilé" sheetId="3" r:id="rId6"/>
    <sheet name="101.1 - Komunikace -nezpůsobilé" sheetId="11" r:id="rId7"/>
    <sheet name="101.2 - Sanace pláně - způs" sheetId="4" r:id="rId8"/>
    <sheet name="101.3 - Rámový most 1 -nezpůs" sheetId="5" r:id="rId9"/>
    <sheet name="101.4 - Rámový most 2 -způs" sheetId="6" r:id="rId10"/>
    <sheet name="SO 102a -Udržovací práce -nezpů" sheetId="7" r:id="rId11"/>
    <sheet name="SO 102b -Udržovací práce -nezpů" sheetId="12" r:id="rId12"/>
    <sheet name="SO 301 - Přeložka kan. -doprov" sheetId="8" r:id="rId13"/>
    <sheet name="SO 401 - VO - způs" sheetId="9" r:id="rId14"/>
  </sheets>
  <definedNames>
    <definedName name="_xlnm._FilterDatabase" localSheetId="1" hidden="1">'0a1 -Ostatní a vedlejší -způs'!$C$117:$K$125</definedName>
    <definedName name="_xlnm._FilterDatabase" localSheetId="2" hidden="1">'0a2 -Ostatní a vedlejší -dopr'!$C$117:$K$121</definedName>
    <definedName name="_xlnm._FilterDatabase" localSheetId="3" hidden="1">'0a3 -Ostatní a vedlejší -nepr'!$C$117:$K$134</definedName>
    <definedName name="_xlnm._FilterDatabase" localSheetId="4" hidden="1">'0b -Ostatní a vedlejší -nezpůs'!$C$117:$K$140</definedName>
    <definedName name="_xlnm._FilterDatabase" localSheetId="5" hidden="1">'101.1 - Komunikace - způsobilé'!$C$125:$K$356</definedName>
    <definedName name="_xlnm._FilterDatabase" localSheetId="6" hidden="1">'101.1 - Komunikace -nezpůsobilé'!$C$125:$K$195</definedName>
    <definedName name="_xlnm._FilterDatabase" localSheetId="7" hidden="1">'101.2 - Sanace pláně - způs'!$C$123:$K$153</definedName>
    <definedName name="_xlnm._FilterDatabase" localSheetId="8" hidden="1">'101.3 - Rámový most 1 -nezpůs'!$C$126:$K$211</definedName>
    <definedName name="_xlnm._FilterDatabase" localSheetId="9" hidden="1">'101.4 - Rámový most 2 -způs'!$C$126:$K$211</definedName>
    <definedName name="_xlnm._FilterDatabase" localSheetId="10" hidden="1">'SO 102a -Udržovací práce -nezpů'!$C$121:$K$176</definedName>
    <definedName name="_xlnm._FilterDatabase" localSheetId="11" hidden="1">'SO 102b -Udržovací práce -nezpů'!$C$121:$K$176</definedName>
    <definedName name="_xlnm._FilterDatabase" localSheetId="12" hidden="1">'SO 301 - Přeložka kan. -doprov'!$C$122:$K$238</definedName>
    <definedName name="_xlnm._FilterDatabase" localSheetId="13" hidden="1">'SO 401 - VO - způs'!$C$121:$K$215</definedName>
    <definedName name="_xlnm.Print_Titles" localSheetId="1">'0a1 -Ostatní a vedlejší -způs'!$117:$117</definedName>
    <definedName name="_xlnm.Print_Titles" localSheetId="2">'0a2 -Ostatní a vedlejší -dopr'!$117:$117</definedName>
    <definedName name="_xlnm.Print_Titles" localSheetId="3">'0a3 -Ostatní a vedlejší -nepr'!$117:$117</definedName>
    <definedName name="_xlnm.Print_Titles" localSheetId="4">'0b -Ostatní a vedlejší -nezpůs'!$117:$117</definedName>
    <definedName name="_xlnm.Print_Titles" localSheetId="5">'101.1 - Komunikace - způsobilé'!$125:$125</definedName>
    <definedName name="_xlnm.Print_Titles" localSheetId="6">'101.1 - Komunikace -nezpůsobilé'!$125:$125</definedName>
    <definedName name="_xlnm.Print_Titles" localSheetId="7">'101.2 - Sanace pláně - způs'!$123:$123</definedName>
    <definedName name="_xlnm.Print_Titles" localSheetId="8">'101.3 - Rámový most 1 -nezpůs'!$126:$126</definedName>
    <definedName name="_xlnm.Print_Titles" localSheetId="9">'101.4 - Rámový most 2 -způs'!$126:$126</definedName>
    <definedName name="_xlnm.Print_Titles" localSheetId="0">'Rekapitulace stavby'!$92:$92</definedName>
    <definedName name="_xlnm.Print_Titles" localSheetId="10">'SO 102a -Udržovací práce -nezpů'!$121:$121</definedName>
    <definedName name="_xlnm.Print_Titles" localSheetId="11">'SO 102b -Udržovací práce -nezpů'!$121:$121</definedName>
    <definedName name="_xlnm.Print_Titles" localSheetId="12">'SO 301 - Přeložka kan. -doprov'!$122:$122</definedName>
    <definedName name="_xlnm.Print_Titles" localSheetId="13">'SO 401 - VO - způs'!$121:$121</definedName>
    <definedName name="_xlnm.Print_Area" localSheetId="1">'0a1 -Ostatní a vedlejší -způs'!$C$4:$J$76,'0a1 -Ostatní a vedlejší -způs'!$C$82:$J$99,'0a1 -Ostatní a vedlejší -způs'!$C$105:$K$125</definedName>
    <definedName name="_xlnm.Print_Area" localSheetId="2">'0a2 -Ostatní a vedlejší -dopr'!$C$4:$J$76,'0a2 -Ostatní a vedlejší -dopr'!$C$82:$J$99,'0a2 -Ostatní a vedlejší -dopr'!$C$105:$K$121</definedName>
    <definedName name="_xlnm.Print_Area" localSheetId="3">'0a3 -Ostatní a vedlejší -nepr'!$C$4:$J$76,'0a3 -Ostatní a vedlejší -nepr'!$C$82:$J$99,'0a3 -Ostatní a vedlejší -nepr'!$C$105:$K$134</definedName>
    <definedName name="_xlnm.Print_Area" localSheetId="4">'0b -Ostatní a vedlejší -nezpůs'!$C$4:$J$76,'0b -Ostatní a vedlejší -nezpůs'!$C$82:$J$99,'0b -Ostatní a vedlejší -nezpůs'!$C$105:$K$140</definedName>
    <definedName name="_xlnm.Print_Area" localSheetId="5">'101.1 - Komunikace - způsobilé'!$C$4:$J$76,'101.1 - Komunikace - způsobilé'!$C$82:$J$105,'101.1 - Komunikace - způsobilé'!$C$111:$K$356</definedName>
    <definedName name="_xlnm.Print_Area" localSheetId="6">'101.1 - Komunikace -nezpůsobilé'!$C$4:$J$76,'101.1 - Komunikace -nezpůsobilé'!$C$82:$J$105,'101.1 - Komunikace -nezpůsobilé'!$C$111:$K$195</definedName>
    <definedName name="_xlnm.Print_Area" localSheetId="7">'101.2 - Sanace pláně - způs'!$C$4:$J$76,'101.2 - Sanace pláně - způs'!$C$82:$J$103,'101.2 - Sanace pláně - způs'!$C$109:$K$153</definedName>
    <definedName name="_xlnm.Print_Area" localSheetId="8">'101.3 - Rámový most 1 -nezpůs'!$C$4:$J$76,'101.3 - Rámový most 1 -nezpůs'!$C$82:$J$106,'101.3 - Rámový most 1 -nezpůs'!$C$112:$K$211</definedName>
    <definedName name="_xlnm.Print_Area" localSheetId="9">'101.4 - Rámový most 2 -způs'!$C$4:$J$76,'101.4 - Rámový most 2 -způs'!$C$82:$J$106,'101.4 - Rámový most 2 -způs'!$C$112:$K$211</definedName>
    <definedName name="_xlnm.Print_Area" localSheetId="0">'Rekapitulace stavby'!$D$4:$AO$76,'Rekapitulace stavby'!$C$82:$AQ$114</definedName>
    <definedName name="_xlnm.Print_Area" localSheetId="10">'SO 102a -Udržovací práce -nezpů'!$C$4:$J$76,'SO 102a -Udržovací práce -nezpů'!$C$82:$J$103,'SO 102a -Udržovací práce -nezpů'!$C$109:$K$176</definedName>
    <definedName name="_xlnm.Print_Area" localSheetId="11">'SO 102b -Udržovací práce -nezpů'!$C$4:$J$76,'SO 102b -Udržovací práce -nezpů'!$C$82:$J$103,'SO 102b -Udržovací práce -nezpů'!$C$109:$K$176</definedName>
    <definedName name="_xlnm.Print_Area" localSheetId="12">'SO 301 - Přeložka kan. -doprov'!$C$4:$J$76,'SO 301 - Přeložka kan. -doprov'!$C$82:$J$104,'SO 301 - Přeložka kan. -doprov'!$C$110:$K$238</definedName>
    <definedName name="_xlnm.Print_Area" localSheetId="13">'SO 401 - VO - způs'!$C$4:$J$76,'SO 401 - VO - způs'!$C$82:$J$103,'SO 401 - VO - způs'!$C$109:$K$215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5" i="12" l="1"/>
  <c r="BK133" i="14"/>
  <c r="BK132" i="14" s="1"/>
  <c r="J132" i="14" s="1"/>
  <c r="J98" i="14" s="1"/>
  <c r="BI133" i="14"/>
  <c r="BH133" i="14"/>
  <c r="BG133" i="14"/>
  <c r="BF133" i="14"/>
  <c r="T133" i="14"/>
  <c r="T132" i="14" s="1"/>
  <c r="R133" i="14"/>
  <c r="R132" i="14" s="1"/>
  <c r="P133" i="14"/>
  <c r="P132" i="14" s="1"/>
  <c r="J133" i="14"/>
  <c r="BE133" i="14" s="1"/>
  <c r="BK130" i="14"/>
  <c r="BI130" i="14"/>
  <c r="BH130" i="14"/>
  <c r="BG130" i="14"/>
  <c r="BF130" i="14"/>
  <c r="T130" i="14"/>
  <c r="R130" i="14"/>
  <c r="P130" i="14"/>
  <c r="J130" i="14"/>
  <c r="BE130" i="14" s="1"/>
  <c r="BK128" i="14"/>
  <c r="BI128" i="14"/>
  <c r="BH128" i="14"/>
  <c r="BG128" i="14"/>
  <c r="BF128" i="14"/>
  <c r="T128" i="14"/>
  <c r="R128" i="14"/>
  <c r="P128" i="14"/>
  <c r="J128" i="14"/>
  <c r="BE128" i="14" s="1"/>
  <c r="BK126" i="14"/>
  <c r="BI126" i="14"/>
  <c r="BH126" i="14"/>
  <c r="BG126" i="14"/>
  <c r="BF126" i="14"/>
  <c r="T126" i="14"/>
  <c r="R126" i="14"/>
  <c r="P126" i="14"/>
  <c r="J126" i="14"/>
  <c r="BE126" i="14" s="1"/>
  <c r="BK124" i="14"/>
  <c r="BI124" i="14"/>
  <c r="BH124" i="14"/>
  <c r="BG124" i="14"/>
  <c r="BF124" i="14"/>
  <c r="T124" i="14"/>
  <c r="R124" i="14"/>
  <c r="P124" i="14"/>
  <c r="J124" i="14"/>
  <c r="BE124" i="14" s="1"/>
  <c r="BK122" i="14"/>
  <c r="BI122" i="14"/>
  <c r="BH122" i="14"/>
  <c r="BG122" i="14"/>
  <c r="BF122" i="14"/>
  <c r="T122" i="14"/>
  <c r="R122" i="14"/>
  <c r="P122" i="14"/>
  <c r="J122" i="14"/>
  <c r="BE122" i="14" s="1"/>
  <c r="BK120" i="14"/>
  <c r="BI120" i="14"/>
  <c r="BH120" i="14"/>
  <c r="BG120" i="14"/>
  <c r="BF120" i="14"/>
  <c r="T120" i="14"/>
  <c r="R120" i="14"/>
  <c r="P120" i="14"/>
  <c r="J120" i="14"/>
  <c r="BE120" i="14" s="1"/>
  <c r="J114" i="14"/>
  <c r="F114" i="14"/>
  <c r="F112" i="14"/>
  <c r="E110" i="14"/>
  <c r="J91" i="14"/>
  <c r="F91" i="14"/>
  <c r="F89" i="14"/>
  <c r="E87" i="14"/>
  <c r="J37" i="14"/>
  <c r="J36" i="14"/>
  <c r="J35" i="14"/>
  <c r="J24" i="14"/>
  <c r="E24" i="14"/>
  <c r="J115" i="14" s="1"/>
  <c r="J23" i="14"/>
  <c r="J18" i="14"/>
  <c r="E18" i="14"/>
  <c r="F115" i="14" s="1"/>
  <c r="J17" i="14"/>
  <c r="J12" i="14"/>
  <c r="J89" i="14" s="1"/>
  <c r="E7" i="14"/>
  <c r="E85" i="14" s="1"/>
  <c r="BK120" i="13"/>
  <c r="BK119" i="13" s="1"/>
  <c r="BK118" i="13" s="1"/>
  <c r="BI120" i="13"/>
  <c r="F37" i="13" s="1"/>
  <c r="BH120" i="13"/>
  <c r="BG120" i="13"/>
  <c r="BF120" i="13"/>
  <c r="F34" i="13" s="1"/>
  <c r="T120" i="13"/>
  <c r="T119" i="13" s="1"/>
  <c r="R120" i="13"/>
  <c r="R119" i="13" s="1"/>
  <c r="R118" i="13" s="1"/>
  <c r="P120" i="13"/>
  <c r="P119" i="13" s="1"/>
  <c r="P118" i="13" s="1"/>
  <c r="J120" i="13"/>
  <c r="BE120" i="13" s="1"/>
  <c r="F36" i="13"/>
  <c r="J114" i="13"/>
  <c r="F114" i="13"/>
  <c r="F112" i="13"/>
  <c r="E110" i="13"/>
  <c r="J91" i="13"/>
  <c r="F91" i="13"/>
  <c r="F89" i="13"/>
  <c r="E87" i="13"/>
  <c r="J37" i="13"/>
  <c r="J36" i="13"/>
  <c r="J35" i="13"/>
  <c r="J24" i="13"/>
  <c r="E24" i="13"/>
  <c r="J92" i="13" s="1"/>
  <c r="J23" i="13"/>
  <c r="J18" i="13"/>
  <c r="E18" i="13"/>
  <c r="F92" i="13" s="1"/>
  <c r="J17" i="13"/>
  <c r="J12" i="13"/>
  <c r="J89" i="13" s="1"/>
  <c r="E7" i="13"/>
  <c r="E108" i="13" s="1"/>
  <c r="J34" i="13" l="1"/>
  <c r="R119" i="14"/>
  <c r="T119" i="14"/>
  <c r="T118" i="14" s="1"/>
  <c r="P119" i="14"/>
  <c r="F35" i="14"/>
  <c r="F34" i="14"/>
  <c r="BK119" i="14"/>
  <c r="BK118" i="14" s="1"/>
  <c r="J118" i="14" s="1"/>
  <c r="F37" i="14"/>
  <c r="F92" i="14"/>
  <c r="F36" i="14"/>
  <c r="R118" i="14"/>
  <c r="J112" i="14"/>
  <c r="E108" i="14"/>
  <c r="T118" i="13"/>
  <c r="F35" i="13"/>
  <c r="P118" i="14"/>
  <c r="F33" i="14"/>
  <c r="J33" i="14"/>
  <c r="J34" i="14"/>
  <c r="J92" i="14"/>
  <c r="J33" i="13"/>
  <c r="F33" i="13"/>
  <c r="E85" i="13"/>
  <c r="F115" i="13"/>
  <c r="J119" i="13"/>
  <c r="J112" i="13"/>
  <c r="J115" i="13"/>
  <c r="J97" i="13" l="1"/>
  <c r="J118" i="13"/>
  <c r="J119" i="14"/>
  <c r="J97" i="14" s="1"/>
  <c r="J96" i="14"/>
  <c r="J30" i="14"/>
  <c r="J39" i="14" l="1"/>
  <c r="AG102" i="1"/>
  <c r="J30" i="13"/>
  <c r="J96" i="13"/>
  <c r="H356" i="3"/>
  <c r="H342" i="3"/>
  <c r="H325" i="3"/>
  <c r="H315" i="3"/>
  <c r="H282" i="3"/>
  <c r="H238" i="3"/>
  <c r="H235" i="3"/>
  <c r="H232" i="3"/>
  <c r="H229" i="3"/>
  <c r="H226" i="3"/>
  <c r="H223" i="3"/>
  <c r="H219" i="3"/>
  <c r="H172" i="3"/>
  <c r="H136" i="3"/>
  <c r="H132" i="3"/>
  <c r="AG97" i="1" l="1"/>
  <c r="AN102" i="1"/>
  <c r="AN97" i="1" s="1"/>
  <c r="AG101" i="1"/>
  <c r="AN101" i="1" s="1"/>
  <c r="J39" i="13"/>
  <c r="H176" i="12"/>
  <c r="BK176" i="12" s="1"/>
  <c r="BK175" i="12" s="1"/>
  <c r="J175" i="12" s="1"/>
  <c r="J102" i="12" s="1"/>
  <c r="H171" i="12"/>
  <c r="BK171" i="12" s="1"/>
  <c r="H166" i="12"/>
  <c r="P166" i="12" s="1"/>
  <c r="H162" i="12"/>
  <c r="BK162" i="12" s="1"/>
  <c r="BK161" i="12" s="1"/>
  <c r="J161" i="12" s="1"/>
  <c r="J101" i="12" s="1"/>
  <c r="H158" i="12"/>
  <c r="T158" i="12" s="1"/>
  <c r="H155" i="12"/>
  <c r="T155" i="12" s="1"/>
  <c r="H151" i="12"/>
  <c r="T151" i="12" s="1"/>
  <c r="H148" i="12"/>
  <c r="BK148" i="12" s="1"/>
  <c r="H145" i="12"/>
  <c r="BK145" i="12" s="1"/>
  <c r="H142" i="12"/>
  <c r="J142" i="12" s="1"/>
  <c r="BE142" i="12" s="1"/>
  <c r="H137" i="12"/>
  <c r="BK137" i="12" s="1"/>
  <c r="P137" i="12"/>
  <c r="H134" i="12"/>
  <c r="H129" i="12"/>
  <c r="T125" i="12"/>
  <c r="BI176" i="12"/>
  <c r="BH176" i="12"/>
  <c r="BG176" i="12"/>
  <c r="BF176" i="12"/>
  <c r="T176" i="12"/>
  <c r="T175" i="12" s="1"/>
  <c r="R176" i="12"/>
  <c r="R175" i="12" s="1"/>
  <c r="P176" i="12"/>
  <c r="P175" i="12" s="1"/>
  <c r="J176" i="12"/>
  <c r="BE176" i="12" s="1"/>
  <c r="BI171" i="12"/>
  <c r="BH171" i="12"/>
  <c r="BG171" i="12"/>
  <c r="BF171" i="12"/>
  <c r="T171" i="12"/>
  <c r="R171" i="12"/>
  <c r="P171" i="12"/>
  <c r="J171" i="12"/>
  <c r="BE171" i="12" s="1"/>
  <c r="BK166" i="12"/>
  <c r="BI166" i="12"/>
  <c r="BH166" i="12"/>
  <c r="BG166" i="12"/>
  <c r="BF166" i="12"/>
  <c r="T166" i="12"/>
  <c r="R166" i="12"/>
  <c r="BI162" i="12"/>
  <c r="BH162" i="12"/>
  <c r="BG162" i="12"/>
  <c r="BF162" i="12"/>
  <c r="P162" i="12"/>
  <c r="BI158" i="12"/>
  <c r="BH158" i="12"/>
  <c r="BG158" i="12"/>
  <c r="BF158" i="12"/>
  <c r="BI155" i="12"/>
  <c r="BH155" i="12"/>
  <c r="BG155" i="12"/>
  <c r="BF155" i="12"/>
  <c r="BI151" i="12"/>
  <c r="BH151" i="12"/>
  <c r="BG151" i="12"/>
  <c r="BF151" i="12"/>
  <c r="BI148" i="12"/>
  <c r="BH148" i="12"/>
  <c r="BG148" i="12"/>
  <c r="BF148" i="12"/>
  <c r="T148" i="12"/>
  <c r="BI145" i="12"/>
  <c r="BH145" i="12"/>
  <c r="BG145" i="12"/>
  <c r="BF145" i="12"/>
  <c r="BI142" i="12"/>
  <c r="BH142" i="12"/>
  <c r="BG142" i="12"/>
  <c r="BF142" i="12"/>
  <c r="T142" i="12"/>
  <c r="R142" i="12"/>
  <c r="P142" i="12"/>
  <c r="BI137" i="12"/>
  <c r="BH137" i="12"/>
  <c r="BG137" i="12"/>
  <c r="BF137" i="12"/>
  <c r="BK134" i="12"/>
  <c r="BI134" i="12"/>
  <c r="BH134" i="12"/>
  <c r="BG134" i="12"/>
  <c r="BF134" i="12"/>
  <c r="T134" i="12"/>
  <c r="R134" i="12"/>
  <c r="P134" i="12"/>
  <c r="J134" i="12"/>
  <c r="BE134" i="12" s="1"/>
  <c r="BK129" i="12"/>
  <c r="BI129" i="12"/>
  <c r="BH129" i="12"/>
  <c r="BG129" i="12"/>
  <c r="BF129" i="12"/>
  <c r="T129" i="12"/>
  <c r="R129" i="12"/>
  <c r="P129" i="12"/>
  <c r="J129" i="12"/>
  <c r="BE129" i="12" s="1"/>
  <c r="BK125" i="12"/>
  <c r="BK124" i="12" s="1"/>
  <c r="BI125" i="12"/>
  <c r="BH125" i="12"/>
  <c r="BG125" i="12"/>
  <c r="BF125" i="12"/>
  <c r="R125" i="12"/>
  <c r="P125" i="12"/>
  <c r="J125" i="12"/>
  <c r="BE125" i="12" s="1"/>
  <c r="J118" i="12"/>
  <c r="F118" i="12"/>
  <c r="F116" i="12"/>
  <c r="E114" i="12"/>
  <c r="J91" i="12"/>
  <c r="F91" i="12"/>
  <c r="F89" i="12"/>
  <c r="E87" i="12"/>
  <c r="J37" i="12"/>
  <c r="J36" i="12"/>
  <c r="J35" i="12"/>
  <c r="J24" i="12"/>
  <c r="E24" i="12"/>
  <c r="J119" i="12" s="1"/>
  <c r="J23" i="12"/>
  <c r="J18" i="12"/>
  <c r="E18" i="12"/>
  <c r="F119" i="12" s="1"/>
  <c r="J17" i="12"/>
  <c r="J12" i="12"/>
  <c r="J89" i="12" s="1"/>
  <c r="E7" i="12"/>
  <c r="E85" i="12" s="1"/>
  <c r="BK195" i="11"/>
  <c r="BK194" i="11" s="1"/>
  <c r="J194" i="11" s="1"/>
  <c r="J104" i="11" s="1"/>
  <c r="BI195" i="11"/>
  <c r="BH195" i="11"/>
  <c r="BG195" i="11"/>
  <c r="BF195" i="11"/>
  <c r="T195" i="11"/>
  <c r="T194" i="11" s="1"/>
  <c r="R195" i="11"/>
  <c r="R194" i="11" s="1"/>
  <c r="P195" i="11"/>
  <c r="P194" i="11" s="1"/>
  <c r="J195" i="11"/>
  <c r="BE195" i="11" s="1"/>
  <c r="BK191" i="11"/>
  <c r="BI191" i="11"/>
  <c r="BH191" i="11"/>
  <c r="BG191" i="11"/>
  <c r="BF191" i="11"/>
  <c r="T191" i="11"/>
  <c r="R191" i="11"/>
  <c r="P191" i="11"/>
  <c r="J191" i="11"/>
  <c r="BE191" i="11" s="1"/>
  <c r="BK181" i="11"/>
  <c r="BI181" i="11"/>
  <c r="BH181" i="11"/>
  <c r="BG181" i="11"/>
  <c r="BF181" i="11"/>
  <c r="T181" i="11"/>
  <c r="R181" i="11"/>
  <c r="P181" i="11"/>
  <c r="J181" i="11"/>
  <c r="BE181" i="11" s="1"/>
  <c r="BK171" i="11"/>
  <c r="BI171" i="11"/>
  <c r="BH171" i="11"/>
  <c r="BG171" i="11"/>
  <c r="BF171" i="11"/>
  <c r="T171" i="11"/>
  <c r="R171" i="11"/>
  <c r="P171" i="11"/>
  <c r="J171" i="11"/>
  <c r="BE171" i="11" s="1"/>
  <c r="BK167" i="11"/>
  <c r="BI167" i="11"/>
  <c r="BH167" i="11"/>
  <c r="BG167" i="11"/>
  <c r="BF167" i="11"/>
  <c r="T167" i="11"/>
  <c r="R167" i="11"/>
  <c r="P167" i="11"/>
  <c r="J167" i="11"/>
  <c r="BE167" i="11" s="1"/>
  <c r="BK161" i="11"/>
  <c r="BI161" i="11"/>
  <c r="BH161" i="11"/>
  <c r="BG161" i="11"/>
  <c r="BF161" i="11"/>
  <c r="T161" i="11"/>
  <c r="R161" i="11"/>
  <c r="P161" i="11"/>
  <c r="J161" i="11"/>
  <c r="BE161" i="11" s="1"/>
  <c r="BK158" i="11"/>
  <c r="BI158" i="11"/>
  <c r="BH158" i="11"/>
  <c r="BG158" i="11"/>
  <c r="BF158" i="11"/>
  <c r="T158" i="11"/>
  <c r="R158" i="11"/>
  <c r="P158" i="11"/>
  <c r="J158" i="11"/>
  <c r="BE158" i="11" s="1"/>
  <c r="BK155" i="11"/>
  <c r="BI155" i="11"/>
  <c r="BH155" i="11"/>
  <c r="BG155" i="11"/>
  <c r="BF155" i="11"/>
  <c r="T155" i="11"/>
  <c r="R155" i="11"/>
  <c r="P155" i="11"/>
  <c r="J155" i="11"/>
  <c r="BE155" i="11" s="1"/>
  <c r="BK152" i="11"/>
  <c r="BI152" i="11"/>
  <c r="BH152" i="11"/>
  <c r="BG152" i="11"/>
  <c r="BF152" i="11"/>
  <c r="T152" i="11"/>
  <c r="R152" i="11"/>
  <c r="P152" i="11"/>
  <c r="J152" i="11"/>
  <c r="BE152" i="11" s="1"/>
  <c r="BK149" i="11"/>
  <c r="BI149" i="11"/>
  <c r="BH149" i="11"/>
  <c r="BG149" i="11"/>
  <c r="BF149" i="11"/>
  <c r="T149" i="11"/>
  <c r="R149" i="11"/>
  <c r="P149" i="11"/>
  <c r="J149" i="11"/>
  <c r="BE149" i="11" s="1"/>
  <c r="BK146" i="11"/>
  <c r="BI146" i="11"/>
  <c r="BH146" i="11"/>
  <c r="BG146" i="11"/>
  <c r="BF146" i="11"/>
  <c r="T146" i="11"/>
  <c r="R146" i="11"/>
  <c r="P146" i="11"/>
  <c r="J146" i="11"/>
  <c r="BE146" i="11" s="1"/>
  <c r="BK142" i="11"/>
  <c r="BI142" i="11"/>
  <c r="BH142" i="11"/>
  <c r="BG142" i="11"/>
  <c r="BF142" i="11"/>
  <c r="T142" i="11"/>
  <c r="R142" i="11"/>
  <c r="P142" i="11"/>
  <c r="J142" i="11"/>
  <c r="BE142" i="11" s="1"/>
  <c r="BK137" i="11"/>
  <c r="BI137" i="11"/>
  <c r="BH137" i="11"/>
  <c r="BG137" i="11"/>
  <c r="BF137" i="11"/>
  <c r="T137" i="11"/>
  <c r="R137" i="11"/>
  <c r="P137" i="11"/>
  <c r="J137" i="11"/>
  <c r="BE137" i="11" s="1"/>
  <c r="BK133" i="11"/>
  <c r="BI133" i="11"/>
  <c r="BH133" i="11"/>
  <c r="BG133" i="11"/>
  <c r="BF133" i="11"/>
  <c r="T133" i="11"/>
  <c r="R133" i="11"/>
  <c r="P133" i="11"/>
  <c r="J133" i="11"/>
  <c r="BE133" i="11" s="1"/>
  <c r="BK129" i="11"/>
  <c r="BI129" i="11"/>
  <c r="BH129" i="11"/>
  <c r="BG129" i="11"/>
  <c r="BF129" i="11"/>
  <c r="T129" i="11"/>
  <c r="R129" i="11"/>
  <c r="P129" i="11"/>
  <c r="J129" i="11"/>
  <c r="BE129" i="11" s="1"/>
  <c r="J122" i="11"/>
  <c r="F122" i="11"/>
  <c r="F120" i="11"/>
  <c r="E118" i="11"/>
  <c r="J93" i="11"/>
  <c r="F93" i="11"/>
  <c r="F91" i="11"/>
  <c r="E89" i="11"/>
  <c r="J39" i="11"/>
  <c r="J38" i="11"/>
  <c r="J37" i="11"/>
  <c r="J26" i="11"/>
  <c r="E26" i="11"/>
  <c r="J94" i="11" s="1"/>
  <c r="J25" i="11"/>
  <c r="J20" i="11"/>
  <c r="E20" i="11"/>
  <c r="F123" i="11" s="1"/>
  <c r="J19" i="11"/>
  <c r="J14" i="11"/>
  <c r="J91" i="11" s="1"/>
  <c r="E7" i="11"/>
  <c r="E114" i="11" s="1"/>
  <c r="R155" i="12" l="1"/>
  <c r="J148" i="12"/>
  <c r="BE148" i="12" s="1"/>
  <c r="BK151" i="12"/>
  <c r="BK158" i="12"/>
  <c r="P148" i="12"/>
  <c r="J155" i="12"/>
  <c r="BE155" i="12" s="1"/>
  <c r="J162" i="12"/>
  <c r="BE162" i="12" s="1"/>
  <c r="R148" i="12"/>
  <c r="P155" i="12"/>
  <c r="P154" i="12" s="1"/>
  <c r="J34" i="12"/>
  <c r="P124" i="12"/>
  <c r="J137" i="12"/>
  <c r="BE137" i="12" s="1"/>
  <c r="BK142" i="12"/>
  <c r="R162" i="12"/>
  <c r="T162" i="12"/>
  <c r="T137" i="12"/>
  <c r="P145" i="12"/>
  <c r="J151" i="12"/>
  <c r="BE151" i="12" s="1"/>
  <c r="R145" i="12"/>
  <c r="P151" i="12"/>
  <c r="J145" i="12"/>
  <c r="BE145" i="12" s="1"/>
  <c r="F33" i="12" s="1"/>
  <c r="T145" i="12"/>
  <c r="R151" i="12"/>
  <c r="BK155" i="12"/>
  <c r="BK154" i="12" s="1"/>
  <c r="J154" i="12" s="1"/>
  <c r="J100" i="12" s="1"/>
  <c r="P161" i="12"/>
  <c r="R137" i="12"/>
  <c r="J158" i="12"/>
  <c r="BE158" i="12" s="1"/>
  <c r="P158" i="12"/>
  <c r="R158" i="12"/>
  <c r="R154" i="12" s="1"/>
  <c r="J166" i="12"/>
  <c r="BE166" i="12" s="1"/>
  <c r="P164" i="11"/>
  <c r="R141" i="11"/>
  <c r="F37" i="11"/>
  <c r="T141" i="11"/>
  <c r="BK164" i="11"/>
  <c r="J164" i="11" s="1"/>
  <c r="J102" i="11" s="1"/>
  <c r="P170" i="11"/>
  <c r="R170" i="11"/>
  <c r="T164" i="11"/>
  <c r="T128" i="11"/>
  <c r="P128" i="11"/>
  <c r="BK128" i="11"/>
  <c r="J128" i="11" s="1"/>
  <c r="J100" i="11" s="1"/>
  <c r="BK141" i="11"/>
  <c r="J141" i="11" s="1"/>
  <c r="J101" i="11" s="1"/>
  <c r="R164" i="11"/>
  <c r="R128" i="11"/>
  <c r="P141" i="11"/>
  <c r="F39" i="11"/>
  <c r="BK170" i="11"/>
  <c r="J170" i="11" s="1"/>
  <c r="J103" i="11" s="1"/>
  <c r="T170" i="11"/>
  <c r="J35" i="11"/>
  <c r="J36" i="11"/>
  <c r="F38" i="11"/>
  <c r="F36" i="11"/>
  <c r="R161" i="12"/>
  <c r="T161" i="12"/>
  <c r="T154" i="12"/>
  <c r="T133" i="12"/>
  <c r="R124" i="12"/>
  <c r="T124" i="12"/>
  <c r="F37" i="12"/>
  <c r="F34" i="12"/>
  <c r="F35" i="12"/>
  <c r="F36" i="12"/>
  <c r="J116" i="12"/>
  <c r="E112" i="12"/>
  <c r="F92" i="12"/>
  <c r="J124" i="12"/>
  <c r="J98" i="12" s="1"/>
  <c r="J92" i="12"/>
  <c r="F94" i="11"/>
  <c r="J120" i="11"/>
  <c r="F35" i="11"/>
  <c r="E85" i="11"/>
  <c r="J123" i="11"/>
  <c r="BK139" i="10"/>
  <c r="BK138" i="10" s="1"/>
  <c r="J138" i="10" s="1"/>
  <c r="J98" i="10" s="1"/>
  <c r="BI139" i="10"/>
  <c r="BH139" i="10"/>
  <c r="BG139" i="10"/>
  <c r="BF139" i="10"/>
  <c r="T139" i="10"/>
  <c r="T138" i="10" s="1"/>
  <c r="R139" i="10"/>
  <c r="R138" i="10" s="1"/>
  <c r="P139" i="10"/>
  <c r="P138" i="10" s="1"/>
  <c r="J139" i="10"/>
  <c r="BE139" i="10" s="1"/>
  <c r="BK136" i="10"/>
  <c r="BI136" i="10"/>
  <c r="BH136" i="10"/>
  <c r="BG136" i="10"/>
  <c r="BF136" i="10"/>
  <c r="T136" i="10"/>
  <c r="R136" i="10"/>
  <c r="P136" i="10"/>
  <c r="J136" i="10"/>
  <c r="BE136" i="10" s="1"/>
  <c r="BK134" i="10"/>
  <c r="BI134" i="10"/>
  <c r="BH134" i="10"/>
  <c r="BG134" i="10"/>
  <c r="BF134" i="10"/>
  <c r="T134" i="10"/>
  <c r="R134" i="10"/>
  <c r="P134" i="10"/>
  <c r="J134" i="10"/>
  <c r="BE134" i="10" s="1"/>
  <c r="BK132" i="10"/>
  <c r="BI132" i="10"/>
  <c r="BH132" i="10"/>
  <c r="BG132" i="10"/>
  <c r="BF132" i="10"/>
  <c r="T132" i="10"/>
  <c r="R132" i="10"/>
  <c r="P132" i="10"/>
  <c r="J132" i="10"/>
  <c r="BE132" i="10" s="1"/>
  <c r="BK130" i="10"/>
  <c r="BI130" i="10"/>
  <c r="BH130" i="10"/>
  <c r="BG130" i="10"/>
  <c r="BF130" i="10"/>
  <c r="T130" i="10"/>
  <c r="R130" i="10"/>
  <c r="P130" i="10"/>
  <c r="J130" i="10"/>
  <c r="BE130" i="10" s="1"/>
  <c r="BK128" i="10"/>
  <c r="BI128" i="10"/>
  <c r="BH128" i="10"/>
  <c r="BG128" i="10"/>
  <c r="BF128" i="10"/>
  <c r="T128" i="10"/>
  <c r="R128" i="10"/>
  <c r="P128" i="10"/>
  <c r="J128" i="10"/>
  <c r="BE128" i="10" s="1"/>
  <c r="BK126" i="10"/>
  <c r="BI126" i="10"/>
  <c r="BH126" i="10"/>
  <c r="BG126" i="10"/>
  <c r="BF126" i="10"/>
  <c r="T126" i="10"/>
  <c r="R126" i="10"/>
  <c r="P126" i="10"/>
  <c r="J126" i="10"/>
  <c r="BE126" i="10" s="1"/>
  <c r="BK124" i="10"/>
  <c r="BI124" i="10"/>
  <c r="BH124" i="10"/>
  <c r="BG124" i="10"/>
  <c r="BF124" i="10"/>
  <c r="T124" i="10"/>
  <c r="R124" i="10"/>
  <c r="P124" i="10"/>
  <c r="J124" i="10"/>
  <c r="BE124" i="10" s="1"/>
  <c r="BK122" i="10"/>
  <c r="BI122" i="10"/>
  <c r="BH122" i="10"/>
  <c r="BG122" i="10"/>
  <c r="BF122" i="10"/>
  <c r="T122" i="10"/>
  <c r="R122" i="10"/>
  <c r="P122" i="10"/>
  <c r="J122" i="10"/>
  <c r="BE122" i="10" s="1"/>
  <c r="BK120" i="10"/>
  <c r="BI120" i="10"/>
  <c r="BH120" i="10"/>
  <c r="BG120" i="10"/>
  <c r="BF120" i="10"/>
  <c r="T120" i="10"/>
  <c r="R120" i="10"/>
  <c r="P120" i="10"/>
  <c r="J120" i="10"/>
  <c r="BE120" i="10" s="1"/>
  <c r="J114" i="10"/>
  <c r="F114" i="10"/>
  <c r="F112" i="10"/>
  <c r="E110" i="10"/>
  <c r="J91" i="10"/>
  <c r="F91" i="10"/>
  <c r="F89" i="10"/>
  <c r="E87" i="10"/>
  <c r="J37" i="10"/>
  <c r="J36" i="10"/>
  <c r="J35" i="10"/>
  <c r="J24" i="10"/>
  <c r="E24" i="10"/>
  <c r="J92" i="10" s="1"/>
  <c r="J23" i="10"/>
  <c r="J18" i="10"/>
  <c r="E18" i="10"/>
  <c r="F92" i="10" s="1"/>
  <c r="J17" i="10"/>
  <c r="J12" i="10"/>
  <c r="J89" i="10" s="1"/>
  <c r="E7" i="10"/>
  <c r="E108" i="10" s="1"/>
  <c r="P133" i="12" l="1"/>
  <c r="R133" i="12"/>
  <c r="R123" i="12" s="1"/>
  <c r="R122" i="12" s="1"/>
  <c r="J33" i="12"/>
  <c r="BK133" i="12"/>
  <c r="J133" i="12" s="1"/>
  <c r="J99" i="12" s="1"/>
  <c r="P123" i="12"/>
  <c r="P122" i="12" s="1"/>
  <c r="T123" i="12"/>
  <c r="T122" i="12" s="1"/>
  <c r="T119" i="10"/>
  <c r="P119" i="10"/>
  <c r="P118" i="10" s="1"/>
  <c r="T127" i="11"/>
  <c r="T126" i="11" s="1"/>
  <c r="R127" i="11"/>
  <c r="R126" i="11" s="1"/>
  <c r="P127" i="11"/>
  <c r="P126" i="11" s="1"/>
  <c r="BK127" i="11"/>
  <c r="BK126" i="11" s="1"/>
  <c r="J126" i="11" s="1"/>
  <c r="F36" i="10"/>
  <c r="BK119" i="10"/>
  <c r="J119" i="10" s="1"/>
  <c r="J97" i="10" s="1"/>
  <c r="F37" i="10"/>
  <c r="J34" i="10"/>
  <c r="F35" i="10"/>
  <c r="F115" i="10"/>
  <c r="R119" i="10"/>
  <c r="R118" i="10" s="1"/>
  <c r="F34" i="10"/>
  <c r="F33" i="10"/>
  <c r="T118" i="10"/>
  <c r="J33" i="10"/>
  <c r="E85" i="10"/>
  <c r="J112" i="10"/>
  <c r="J115" i="10"/>
  <c r="H197" i="6"/>
  <c r="BI197" i="6"/>
  <c r="BH197" i="6"/>
  <c r="BG197" i="6"/>
  <c r="BF197" i="6"/>
  <c r="R197" i="6"/>
  <c r="J197" i="6"/>
  <c r="BE197" i="6" s="1"/>
  <c r="BK197" i="6"/>
  <c r="J200" i="6"/>
  <c r="BE200" i="6" s="1"/>
  <c r="P200" i="6"/>
  <c r="R200" i="6"/>
  <c r="T200" i="6"/>
  <c r="BF200" i="6"/>
  <c r="BG200" i="6"/>
  <c r="BH200" i="6"/>
  <c r="BI200" i="6"/>
  <c r="BK200" i="6"/>
  <c r="H197" i="5"/>
  <c r="P197" i="5" s="1"/>
  <c r="BI197" i="5"/>
  <c r="BH197" i="5"/>
  <c r="BG197" i="5"/>
  <c r="BF197" i="5"/>
  <c r="BK213" i="5"/>
  <c r="BI213" i="5"/>
  <c r="BH213" i="5"/>
  <c r="BG213" i="5"/>
  <c r="BF213" i="5"/>
  <c r="T213" i="5"/>
  <c r="R213" i="5"/>
  <c r="P213" i="5"/>
  <c r="J213" i="5"/>
  <c r="BE213" i="5" s="1"/>
  <c r="BK213" i="6"/>
  <c r="BI213" i="6"/>
  <c r="BH213" i="6"/>
  <c r="BG213" i="6"/>
  <c r="BF213" i="6"/>
  <c r="T213" i="6"/>
  <c r="R213" i="6"/>
  <c r="P213" i="6"/>
  <c r="J213" i="6"/>
  <c r="BE213" i="6" s="1"/>
  <c r="H205" i="6"/>
  <c r="H205" i="5"/>
  <c r="BK123" i="12" l="1"/>
  <c r="J123" i="12" s="1"/>
  <c r="J97" i="12" s="1"/>
  <c r="BK118" i="10"/>
  <c r="J118" i="10" s="1"/>
  <c r="J127" i="11"/>
  <c r="J99" i="11" s="1"/>
  <c r="BK122" i="12"/>
  <c r="J122" i="12" s="1"/>
  <c r="J30" i="12" s="1"/>
  <c r="J98" i="11"/>
  <c r="J32" i="11"/>
  <c r="J96" i="10"/>
  <c r="J30" i="10"/>
  <c r="T197" i="6"/>
  <c r="P197" i="6"/>
  <c r="R197" i="5"/>
  <c r="T197" i="5"/>
  <c r="J197" i="5"/>
  <c r="BK197" i="5"/>
  <c r="J37" i="9"/>
  <c r="J36" i="9"/>
  <c r="AY113" i="1"/>
  <c r="J35" i="9"/>
  <c r="AX113" i="1" s="1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18" i="9"/>
  <c r="F118" i="9"/>
  <c r="F116" i="9"/>
  <c r="E114" i="9"/>
  <c r="J91" i="9"/>
  <c r="F91" i="9"/>
  <c r="F89" i="9"/>
  <c r="E87" i="9"/>
  <c r="J24" i="9"/>
  <c r="E24" i="9"/>
  <c r="J119" i="9" s="1"/>
  <c r="J23" i="9"/>
  <c r="J18" i="9"/>
  <c r="E18" i="9"/>
  <c r="F92" i="9" s="1"/>
  <c r="J17" i="9"/>
  <c r="J12" i="9"/>
  <c r="J116" i="9" s="1"/>
  <c r="E7" i="9"/>
  <c r="E112" i="9" s="1"/>
  <c r="J37" i="8"/>
  <c r="J36" i="8"/>
  <c r="AY112" i="1" s="1"/>
  <c r="J35" i="8"/>
  <c r="AX112" i="1" s="1"/>
  <c r="BI238" i="8"/>
  <c r="BH238" i="8"/>
  <c r="BG238" i="8"/>
  <c r="BF238" i="8"/>
  <c r="T238" i="8"/>
  <c r="T237" i="8" s="1"/>
  <c r="R238" i="8"/>
  <c r="R237" i="8"/>
  <c r="P238" i="8"/>
  <c r="P237" i="8" s="1"/>
  <c r="BI234" i="8"/>
  <c r="BH234" i="8"/>
  <c r="BG234" i="8"/>
  <c r="BF234" i="8"/>
  <c r="T234" i="8"/>
  <c r="R234" i="8"/>
  <c r="P234" i="8"/>
  <c r="BI231" i="8"/>
  <c r="BH231" i="8"/>
  <c r="BG231" i="8"/>
  <c r="BF231" i="8"/>
  <c r="T231" i="8"/>
  <c r="R231" i="8"/>
  <c r="P231" i="8"/>
  <c r="BI227" i="8"/>
  <c r="BH227" i="8"/>
  <c r="BG227" i="8"/>
  <c r="BF227" i="8"/>
  <c r="T227" i="8"/>
  <c r="R227" i="8"/>
  <c r="P227" i="8"/>
  <c r="BI224" i="8"/>
  <c r="BH224" i="8"/>
  <c r="BG224" i="8"/>
  <c r="BF224" i="8"/>
  <c r="T224" i="8"/>
  <c r="R224" i="8"/>
  <c r="P224" i="8"/>
  <c r="BI220" i="8"/>
  <c r="BH220" i="8"/>
  <c r="BG220" i="8"/>
  <c r="BF220" i="8"/>
  <c r="T220" i="8"/>
  <c r="R220" i="8"/>
  <c r="P220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T214" i="8" s="1"/>
  <c r="R215" i="8"/>
  <c r="R214" i="8"/>
  <c r="P215" i="8"/>
  <c r="P214" i="8" s="1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8" i="8"/>
  <c r="BH178" i="8"/>
  <c r="BG178" i="8"/>
  <c r="BF178" i="8"/>
  <c r="T178" i="8"/>
  <c r="T177" i="8" s="1"/>
  <c r="R178" i="8"/>
  <c r="R177" i="8"/>
  <c r="P178" i="8"/>
  <c r="P177" i="8"/>
  <c r="BI174" i="8"/>
  <c r="BH174" i="8"/>
  <c r="BG174" i="8"/>
  <c r="BF174" i="8"/>
  <c r="T174" i="8"/>
  <c r="R174" i="8"/>
  <c r="P174" i="8"/>
  <c r="BI171" i="8"/>
  <c r="BH171" i="8"/>
  <c r="BG171" i="8"/>
  <c r="BF171" i="8"/>
  <c r="T171" i="8"/>
  <c r="R171" i="8"/>
  <c r="P171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J119" i="8"/>
  <c r="F119" i="8"/>
  <c r="F117" i="8"/>
  <c r="E115" i="8"/>
  <c r="J91" i="8"/>
  <c r="F91" i="8"/>
  <c r="F89" i="8"/>
  <c r="E87" i="8"/>
  <c r="J24" i="8"/>
  <c r="E24" i="8"/>
  <c r="J120" i="8" s="1"/>
  <c r="J23" i="8"/>
  <c r="J18" i="8"/>
  <c r="E18" i="8"/>
  <c r="F120" i="8" s="1"/>
  <c r="J17" i="8"/>
  <c r="J12" i="8"/>
  <c r="J89" i="8" s="1"/>
  <c r="E7" i="8"/>
  <c r="E113" i="8" s="1"/>
  <c r="J37" i="7"/>
  <c r="J36" i="7"/>
  <c r="AY110" i="1" s="1"/>
  <c r="J35" i="7"/>
  <c r="AX110" i="1" s="1"/>
  <c r="BI176" i="7"/>
  <c r="BH176" i="7"/>
  <c r="BG176" i="7"/>
  <c r="BF176" i="7"/>
  <c r="T176" i="7"/>
  <c r="T175" i="7" s="1"/>
  <c r="R176" i="7"/>
  <c r="R175" i="7" s="1"/>
  <c r="P176" i="7"/>
  <c r="P175" i="7" s="1"/>
  <c r="BI171" i="7"/>
  <c r="BH171" i="7"/>
  <c r="BG171" i="7"/>
  <c r="BF171" i="7"/>
  <c r="T171" i="7"/>
  <c r="R171" i="7"/>
  <c r="P171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29" i="7"/>
  <c r="BH129" i="7"/>
  <c r="BG129" i="7"/>
  <c r="BF129" i="7"/>
  <c r="T129" i="7"/>
  <c r="R129" i="7"/>
  <c r="P129" i="7"/>
  <c r="BI125" i="7"/>
  <c r="BH125" i="7"/>
  <c r="BG125" i="7"/>
  <c r="BF125" i="7"/>
  <c r="T125" i="7"/>
  <c r="R125" i="7"/>
  <c r="P125" i="7"/>
  <c r="J118" i="7"/>
  <c r="F118" i="7"/>
  <c r="F116" i="7"/>
  <c r="E114" i="7"/>
  <c r="J91" i="7"/>
  <c r="F91" i="7"/>
  <c r="F89" i="7"/>
  <c r="E87" i="7"/>
  <c r="J24" i="7"/>
  <c r="E24" i="7"/>
  <c r="J119" i="7" s="1"/>
  <c r="J23" i="7"/>
  <c r="J18" i="7"/>
  <c r="E18" i="7"/>
  <c r="F119" i="7" s="1"/>
  <c r="J17" i="7"/>
  <c r="J12" i="7"/>
  <c r="J116" i="7" s="1"/>
  <c r="E7" i="7"/>
  <c r="E85" i="7" s="1"/>
  <c r="J39" i="6"/>
  <c r="J38" i="6"/>
  <c r="AY109" i="1" s="1"/>
  <c r="J37" i="6"/>
  <c r="AX109" i="1" s="1"/>
  <c r="BI208" i="6"/>
  <c r="BH208" i="6"/>
  <c r="BG208" i="6"/>
  <c r="BF208" i="6"/>
  <c r="T208" i="6"/>
  <c r="T207" i="6" s="1"/>
  <c r="R208" i="6"/>
  <c r="R207" i="6" s="1"/>
  <c r="P208" i="6"/>
  <c r="P207" i="6" s="1"/>
  <c r="BI205" i="6"/>
  <c r="BH205" i="6"/>
  <c r="BG205" i="6"/>
  <c r="BF205" i="6"/>
  <c r="T205" i="6"/>
  <c r="T199" i="6" s="1"/>
  <c r="R205" i="6"/>
  <c r="R199" i="6" s="1"/>
  <c r="P205" i="6"/>
  <c r="P199" i="6" s="1"/>
  <c r="BI193" i="6"/>
  <c r="BH193" i="6"/>
  <c r="BG193" i="6"/>
  <c r="BF193" i="6"/>
  <c r="T193" i="6"/>
  <c r="R193" i="6"/>
  <c r="P193" i="6"/>
  <c r="BI189" i="6"/>
  <c r="BH189" i="6"/>
  <c r="BG189" i="6"/>
  <c r="BF189" i="6"/>
  <c r="T189" i="6"/>
  <c r="R189" i="6"/>
  <c r="P189" i="6"/>
  <c r="BI184" i="6"/>
  <c r="BH184" i="6"/>
  <c r="BG184" i="6"/>
  <c r="BF184" i="6"/>
  <c r="T184" i="6"/>
  <c r="R184" i="6"/>
  <c r="P184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68" i="6"/>
  <c r="BH168" i="6"/>
  <c r="BG168" i="6"/>
  <c r="BF168" i="6"/>
  <c r="T168" i="6"/>
  <c r="R168" i="6"/>
  <c r="P168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J123" i="6"/>
  <c r="F123" i="6"/>
  <c r="F121" i="6"/>
  <c r="E119" i="6"/>
  <c r="J93" i="6"/>
  <c r="F93" i="6"/>
  <c r="F91" i="6"/>
  <c r="E89" i="6"/>
  <c r="J26" i="6"/>
  <c r="E26" i="6"/>
  <c r="J124" i="6" s="1"/>
  <c r="J25" i="6"/>
  <c r="J20" i="6"/>
  <c r="E20" i="6"/>
  <c r="F124" i="6" s="1"/>
  <c r="J19" i="6"/>
  <c r="J14" i="6"/>
  <c r="J121" i="6" s="1"/>
  <c r="E7" i="6"/>
  <c r="E85" i="6" s="1"/>
  <c r="J39" i="5"/>
  <c r="J38" i="5"/>
  <c r="AY108" i="1" s="1"/>
  <c r="J37" i="5"/>
  <c r="AX108" i="1" s="1"/>
  <c r="BI208" i="5"/>
  <c r="BH208" i="5"/>
  <c r="BG208" i="5"/>
  <c r="BF208" i="5"/>
  <c r="T208" i="5"/>
  <c r="T207" i="5" s="1"/>
  <c r="R208" i="5"/>
  <c r="R207" i="5" s="1"/>
  <c r="P208" i="5"/>
  <c r="P207" i="5" s="1"/>
  <c r="BI205" i="5"/>
  <c r="BH205" i="5"/>
  <c r="BG205" i="5"/>
  <c r="BF205" i="5"/>
  <c r="T205" i="5"/>
  <c r="R205" i="5"/>
  <c r="P205" i="5"/>
  <c r="BI200" i="5"/>
  <c r="BH200" i="5"/>
  <c r="BG200" i="5"/>
  <c r="BF200" i="5"/>
  <c r="T200" i="5"/>
  <c r="R200" i="5"/>
  <c r="P200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4" i="5"/>
  <c r="BH184" i="5"/>
  <c r="BG184" i="5"/>
  <c r="BF184" i="5"/>
  <c r="T184" i="5"/>
  <c r="R184" i="5"/>
  <c r="P184" i="5"/>
  <c r="BI179" i="5"/>
  <c r="BH179" i="5"/>
  <c r="BG179" i="5"/>
  <c r="BF179" i="5"/>
  <c r="T179" i="5"/>
  <c r="R179" i="5"/>
  <c r="P179" i="5"/>
  <c r="BI174" i="5"/>
  <c r="BH174" i="5"/>
  <c r="BG174" i="5"/>
  <c r="BF174" i="5"/>
  <c r="T174" i="5"/>
  <c r="R174" i="5"/>
  <c r="P174" i="5"/>
  <c r="P167" i="5" s="1"/>
  <c r="BI168" i="5"/>
  <c r="BH168" i="5"/>
  <c r="BG168" i="5"/>
  <c r="BF168" i="5"/>
  <c r="T168" i="5"/>
  <c r="R168" i="5"/>
  <c r="P168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94" i="5" s="1"/>
  <c r="J19" i="5"/>
  <c r="J14" i="5"/>
  <c r="J121" i="5" s="1"/>
  <c r="E7" i="5"/>
  <c r="E115" i="5" s="1"/>
  <c r="J39" i="4"/>
  <c r="J38" i="4"/>
  <c r="AY107" i="1" s="1"/>
  <c r="J37" i="4"/>
  <c r="AX107" i="1" s="1"/>
  <c r="BI153" i="4"/>
  <c r="BH153" i="4"/>
  <c r="BG153" i="4"/>
  <c r="BF153" i="4"/>
  <c r="T153" i="4"/>
  <c r="T152" i="4" s="1"/>
  <c r="R153" i="4"/>
  <c r="R152" i="4" s="1"/>
  <c r="P153" i="4"/>
  <c r="P152" i="4" s="1"/>
  <c r="BI148" i="4"/>
  <c r="BH148" i="4"/>
  <c r="BG148" i="4"/>
  <c r="BF148" i="4"/>
  <c r="T148" i="4"/>
  <c r="T147" i="4" s="1"/>
  <c r="R148" i="4"/>
  <c r="R147" i="4" s="1"/>
  <c r="P148" i="4"/>
  <c r="P147" i="4" s="1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0" i="4"/>
  <c r="F120" i="4"/>
  <c r="F118" i="4"/>
  <c r="E116" i="4"/>
  <c r="J93" i="4"/>
  <c r="F93" i="4"/>
  <c r="F91" i="4"/>
  <c r="E89" i="4"/>
  <c r="J26" i="4"/>
  <c r="E26" i="4"/>
  <c r="J121" i="4" s="1"/>
  <c r="J25" i="4"/>
  <c r="J20" i="4"/>
  <c r="E20" i="4"/>
  <c r="F121" i="4" s="1"/>
  <c r="J19" i="4"/>
  <c r="J14" i="4"/>
  <c r="J118" i="4" s="1"/>
  <c r="E7" i="4"/>
  <c r="E112" i="4" s="1"/>
  <c r="J39" i="3"/>
  <c r="J38" i="3"/>
  <c r="AY105" i="1" s="1"/>
  <c r="J37" i="3"/>
  <c r="AX105" i="1" s="1"/>
  <c r="BI356" i="3"/>
  <c r="BH356" i="3"/>
  <c r="BG356" i="3"/>
  <c r="BF356" i="3"/>
  <c r="T356" i="3"/>
  <c r="T355" i="3" s="1"/>
  <c r="R356" i="3"/>
  <c r="R355" i="3" s="1"/>
  <c r="P356" i="3"/>
  <c r="P355" i="3" s="1"/>
  <c r="BI352" i="3"/>
  <c r="BH352" i="3"/>
  <c r="BG352" i="3"/>
  <c r="BF352" i="3"/>
  <c r="T352" i="3"/>
  <c r="R352" i="3"/>
  <c r="P352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25" i="3"/>
  <c r="BH325" i="3"/>
  <c r="BG325" i="3"/>
  <c r="BF325" i="3"/>
  <c r="T325" i="3"/>
  <c r="R325" i="3"/>
  <c r="P325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J122" i="3"/>
  <c r="F122" i="3"/>
  <c r="F120" i="3"/>
  <c r="E118" i="3"/>
  <c r="J93" i="3"/>
  <c r="F93" i="3"/>
  <c r="F91" i="3"/>
  <c r="E89" i="3"/>
  <c r="J26" i="3"/>
  <c r="E26" i="3"/>
  <c r="J123" i="3" s="1"/>
  <c r="J25" i="3"/>
  <c r="J20" i="3"/>
  <c r="E20" i="3"/>
  <c r="F94" i="3" s="1"/>
  <c r="J19" i="3"/>
  <c r="J14" i="3"/>
  <c r="J120" i="3" s="1"/>
  <c r="E7" i="3"/>
  <c r="E85" i="3" s="1"/>
  <c r="J37" i="2"/>
  <c r="J36" i="2"/>
  <c r="AY100" i="1" s="1"/>
  <c r="J35" i="2"/>
  <c r="AX100" i="1" s="1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J114" i="2"/>
  <c r="F114" i="2"/>
  <c r="F112" i="2"/>
  <c r="E110" i="2"/>
  <c r="J91" i="2"/>
  <c r="F91" i="2"/>
  <c r="F89" i="2"/>
  <c r="E87" i="2"/>
  <c r="J24" i="2"/>
  <c r="E24" i="2"/>
  <c r="J115" i="2" s="1"/>
  <c r="J23" i="2"/>
  <c r="J18" i="2"/>
  <c r="E18" i="2"/>
  <c r="F115" i="2" s="1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BK120" i="2"/>
  <c r="BK293" i="3"/>
  <c r="BK156" i="3"/>
  <c r="BK244" i="3"/>
  <c r="BK270" i="3"/>
  <c r="BK200" i="3"/>
  <c r="J169" i="3"/>
  <c r="J219" i="3"/>
  <c r="J176" i="3"/>
  <c r="J299" i="3"/>
  <c r="J235" i="3"/>
  <c r="J172" i="3"/>
  <c r="BK312" i="3"/>
  <c r="BK176" i="3"/>
  <c r="BK307" i="3"/>
  <c r="BK164" i="3"/>
  <c r="BK148" i="4"/>
  <c r="BK130" i="4"/>
  <c r="BK208" i="5"/>
  <c r="BK151" i="5"/>
  <c r="J193" i="5"/>
  <c r="J208" i="6"/>
  <c r="BK179" i="6"/>
  <c r="J147" i="6"/>
  <c r="J184" i="6"/>
  <c r="BK142" i="6"/>
  <c r="J151" i="7"/>
  <c r="J176" i="7"/>
  <c r="J171" i="7"/>
  <c r="J134" i="7"/>
  <c r="BK227" i="8"/>
  <c r="BK205" i="8"/>
  <c r="J200" i="8"/>
  <c r="BK137" i="8"/>
  <c r="BK206" i="8"/>
  <c r="BK199" i="8"/>
  <c r="BK149" i="8"/>
  <c r="J149" i="8"/>
  <c r="BK190" i="8"/>
  <c r="BK133" i="8"/>
  <c r="J133" i="8"/>
  <c r="BK234" i="8"/>
  <c r="BK204" i="8"/>
  <c r="BK174" i="8"/>
  <c r="BK126" i="8"/>
  <c r="BK204" i="9"/>
  <c r="BK182" i="9"/>
  <c r="BK130" i="9"/>
  <c r="BK212" i="9"/>
  <c r="BK195" i="9"/>
  <c r="BK171" i="9"/>
  <c r="J145" i="9"/>
  <c r="BK128" i="9"/>
  <c r="J203" i="9"/>
  <c r="J154" i="9"/>
  <c r="J180" i="9"/>
  <c r="J204" i="9"/>
  <c r="J175" i="9"/>
  <c r="BK163" i="9"/>
  <c r="J153" i="9"/>
  <c r="BK135" i="9"/>
  <c r="BK185" i="9"/>
  <c r="J140" i="9"/>
  <c r="J185" i="9"/>
  <c r="BK168" i="9"/>
  <c r="BK142" i="9"/>
  <c r="J122" i="2"/>
  <c r="BK303" i="3"/>
  <c r="J226" i="3"/>
  <c r="J160" i="3"/>
  <c r="J296" i="3"/>
  <c r="J194" i="3"/>
  <c r="J315" i="3"/>
  <c r="J257" i="3"/>
  <c r="BK180" i="3"/>
  <c r="BK255" i="3"/>
  <c r="BK235" i="3"/>
  <c r="BK129" i="3"/>
  <c r="J248" i="3"/>
  <c r="BK191" i="3"/>
  <c r="J348" i="3"/>
  <c r="J293" i="3"/>
  <c r="BK252" i="3"/>
  <c r="BK206" i="3"/>
  <c r="BK140" i="3"/>
  <c r="BK285" i="3"/>
  <c r="J356" i="3"/>
  <c r="BK172" i="3"/>
  <c r="J143" i="3"/>
  <c r="BK127" i="4"/>
  <c r="BK133" i="4"/>
  <c r="J205" i="5"/>
  <c r="BK200" i="5"/>
  <c r="BK179" i="5"/>
  <c r="BK155" i="5"/>
  <c r="BK189" i="5"/>
  <c r="J179" i="5"/>
  <c r="BK138" i="5"/>
  <c r="J142" i="5"/>
  <c r="J168" i="6"/>
  <c r="BK184" i="6"/>
  <c r="BK168" i="6"/>
  <c r="J130" i="6"/>
  <c r="J166" i="7"/>
  <c r="BK137" i="7"/>
  <c r="BK162" i="7"/>
  <c r="J158" i="7"/>
  <c r="BK125" i="7"/>
  <c r="BK208" i="8"/>
  <c r="BK217" i="8"/>
  <c r="BK154" i="8"/>
  <c r="J234" i="8"/>
  <c r="BK203" i="8"/>
  <c r="J198" i="8"/>
  <c r="BK171" i="8"/>
  <c r="BK157" i="8"/>
  <c r="J185" i="8"/>
  <c r="J137" i="8"/>
  <c r="BK182" i="8"/>
  <c r="J227" i="8"/>
  <c r="J129" i="8"/>
  <c r="BK215" i="8"/>
  <c r="J190" i="8"/>
  <c r="J141" i="8"/>
  <c r="J207" i="9"/>
  <c r="J195" i="9"/>
  <c r="J173" i="9"/>
  <c r="BK145" i="9"/>
  <c r="J126" i="9"/>
  <c r="J208" i="9"/>
  <c r="BK193" i="9"/>
  <c r="J170" i="9"/>
  <c r="BK150" i="9"/>
  <c r="BK138" i="9"/>
  <c r="BK214" i="9"/>
  <c r="BK192" i="9"/>
  <c r="BK161" i="9"/>
  <c r="BK203" i="9"/>
  <c r="J184" i="9"/>
  <c r="BK208" i="9"/>
  <c r="J179" i="9"/>
  <c r="J164" i="9"/>
  <c r="BK159" i="9"/>
  <c r="J146" i="9"/>
  <c r="BK200" i="9"/>
  <c r="BK167" i="9"/>
  <c r="J144" i="9"/>
  <c r="BK190" i="9"/>
  <c r="J156" i="9"/>
  <c r="J139" i="9"/>
  <c r="BK136" i="9"/>
  <c r="AS104" i="1"/>
  <c r="J352" i="3"/>
  <c r="J200" i="3"/>
  <c r="J307" i="3"/>
  <c r="BK223" i="3"/>
  <c r="BK169" i="3"/>
  <c r="BK264" i="3"/>
  <c r="BK188" i="3"/>
  <c r="J335" i="3"/>
  <c r="BK267" i="3"/>
  <c r="BK194" i="3"/>
  <c r="BK153" i="3"/>
  <c r="BK299" i="3"/>
  <c r="BK356" i="3"/>
  <c r="BK256" i="3"/>
  <c r="J139" i="4"/>
  <c r="BK136" i="4"/>
  <c r="J208" i="5"/>
  <c r="BK168" i="5"/>
  <c r="J174" i="5"/>
  <c r="BK134" i="5"/>
  <c r="J130" i="5"/>
  <c r="J174" i="6"/>
  <c r="J151" i="6"/>
  <c r="J142" i="6"/>
  <c r="J189" i="6"/>
  <c r="BK151" i="6"/>
  <c r="BK158" i="7"/>
  <c r="J125" i="7"/>
  <c r="J129" i="7"/>
  <c r="J155" i="7"/>
  <c r="BK129" i="7"/>
  <c r="BK212" i="8"/>
  <c r="J231" i="8"/>
  <c r="BK196" i="8"/>
  <c r="J132" i="8"/>
  <c r="BK200" i="8"/>
  <c r="J178" i="8"/>
  <c r="BK189" i="8"/>
  <c r="J213" i="8"/>
  <c r="J145" i="8"/>
  <c r="J196" i="8"/>
  <c r="J197" i="8"/>
  <c r="BK207" i="8"/>
  <c r="J189" i="8"/>
  <c r="BK129" i="8"/>
  <c r="BK205" i="9"/>
  <c r="BK191" i="9"/>
  <c r="BK165" i="9"/>
  <c r="BK139" i="9"/>
  <c r="BK213" i="9"/>
  <c r="J196" i="9"/>
  <c r="J178" i="9"/>
  <c r="J151" i="9"/>
  <c r="BK137" i="9"/>
  <c r="BK207" i="9"/>
  <c r="BK189" i="9"/>
  <c r="J157" i="9"/>
  <c r="J192" i="9"/>
  <c r="BK209" i="9"/>
  <c r="BK180" i="9"/>
  <c r="BK166" i="9"/>
  <c r="BK160" i="9"/>
  <c r="J148" i="9"/>
  <c r="BK201" i="9"/>
  <c r="BK151" i="9"/>
  <c r="J131" i="9"/>
  <c r="BK183" i="9"/>
  <c r="BK154" i="9"/>
  <c r="J127" i="9"/>
  <c r="BK124" i="2"/>
  <c r="J120" i="2"/>
  <c r="BK273" i="3"/>
  <c r="BK203" i="3"/>
  <c r="J345" i="3"/>
  <c r="J212" i="3"/>
  <c r="J260" i="3"/>
  <c r="J303" i="3"/>
  <c r="BK296" i="3"/>
  <c r="J285" i="3"/>
  <c r="J273" i="3"/>
  <c r="BK241" i="3"/>
  <c r="J209" i="3"/>
  <c r="BK232" i="3"/>
  <c r="BK342" i="3"/>
  <c r="BK279" i="3"/>
  <c r="BK226" i="3"/>
  <c r="J156" i="3"/>
  <c r="J244" i="3"/>
  <c r="BK219" i="3"/>
  <c r="J133" i="4"/>
  <c r="BK146" i="4"/>
  <c r="J136" i="4"/>
  <c r="J184" i="5"/>
  <c r="J168" i="5"/>
  <c r="J138" i="5"/>
  <c r="BK189" i="6"/>
  <c r="BK193" i="6"/>
  <c r="J138" i="6"/>
  <c r="J179" i="6"/>
  <c r="J134" i="6"/>
  <c r="BK142" i="7"/>
  <c r="BK166" i="7"/>
  <c r="BK176" i="7"/>
  <c r="BK185" i="8"/>
  <c r="J203" i="8"/>
  <c r="J126" i="8"/>
  <c r="J215" i="8"/>
  <c r="BK231" i="8"/>
  <c r="BK201" i="8"/>
  <c r="J157" i="8"/>
  <c r="BK211" i="9"/>
  <c r="J186" i="9"/>
  <c r="BK147" i="9"/>
  <c r="J214" i="9"/>
  <c r="J199" i="9"/>
  <c r="J183" i="9"/>
  <c r="BK164" i="9"/>
  <c r="BK146" i="9"/>
  <c r="J130" i="9"/>
  <c r="J205" i="9"/>
  <c r="BK184" i="9"/>
  <c r="J198" i="9"/>
  <c r="BK178" i="9"/>
  <c r="J197" i="9"/>
  <c r="J171" i="9"/>
  <c r="J158" i="9"/>
  <c r="BK125" i="9"/>
  <c r="BK181" i="9"/>
  <c r="J147" i="9"/>
  <c r="J128" i="9"/>
  <c r="BK172" i="9"/>
  <c r="J141" i="9"/>
  <c r="J132" i="9"/>
  <c r="J342" i="3"/>
  <c r="J270" i="3"/>
  <c r="J206" i="3"/>
  <c r="BK136" i="3"/>
  <c r="J252" i="3"/>
  <c r="BK345" i="3"/>
  <c r="J282" i="3"/>
  <c r="J241" i="3"/>
  <c r="BK315" i="3"/>
  <c r="BK260" i="3"/>
  <c r="BK229" i="3"/>
  <c r="J279" i="3"/>
  <c r="BK197" i="3"/>
  <c r="BK150" i="3"/>
  <c r="J290" i="3"/>
  <c r="BK257" i="3"/>
  <c r="BK209" i="3"/>
  <c r="BK160" i="3"/>
  <c r="J132" i="3"/>
  <c r="BK248" i="3"/>
  <c r="BK325" i="3"/>
  <c r="J203" i="3"/>
  <c r="J148" i="4"/>
  <c r="BK139" i="4"/>
  <c r="J153" i="4"/>
  <c r="J127" i="4"/>
  <c r="BK184" i="5"/>
  <c r="BK159" i="5"/>
  <c r="J134" i="5"/>
  <c r="BK147" i="5"/>
  <c r="BK205" i="5"/>
  <c r="BK130" i="5"/>
  <c r="J205" i="6"/>
  <c r="BK159" i="6"/>
  <c r="BK134" i="6"/>
  <c r="BK147" i="6"/>
  <c r="BK171" i="7"/>
  <c r="BK145" i="7"/>
  <c r="BK151" i="7"/>
  <c r="J137" i="7"/>
  <c r="BK148" i="7"/>
  <c r="BK198" i="8"/>
  <c r="BK238" i="8"/>
  <c r="J207" i="8"/>
  <c r="BK197" i="8"/>
  <c r="BK145" i="8"/>
  <c r="J154" i="8"/>
  <c r="J201" i="8"/>
  <c r="J161" i="8"/>
  <c r="J199" i="8"/>
  <c r="BK178" i="8"/>
  <c r="BK132" i="8"/>
  <c r="J220" i="8"/>
  <c r="J193" i="8"/>
  <c r="J171" i="8"/>
  <c r="BK206" i="9"/>
  <c r="J188" i="9"/>
  <c r="BK153" i="9"/>
  <c r="J129" i="9"/>
  <c r="J211" i="9"/>
  <c r="BK197" i="9"/>
  <c r="BK179" i="9"/>
  <c r="J167" i="9"/>
  <c r="BK148" i="9"/>
  <c r="BK132" i="9"/>
  <c r="J209" i="9"/>
  <c r="BK199" i="9"/>
  <c r="BK169" i="9"/>
  <c r="BK194" i="9"/>
  <c r="J166" i="9"/>
  <c r="BK196" i="9"/>
  <c r="BK173" i="9"/>
  <c r="BK162" i="9"/>
  <c r="BK152" i="9"/>
  <c r="BK127" i="9"/>
  <c r="J187" i="9"/>
  <c r="J168" i="9"/>
  <c r="J138" i="9"/>
  <c r="J194" i="9"/>
  <c r="BK174" i="9"/>
  <c r="J150" i="9"/>
  <c r="J135" i="9"/>
  <c r="BK129" i="9"/>
  <c r="J124" i="2"/>
  <c r="BK122" i="2"/>
  <c r="BK335" i="3"/>
  <c r="BK238" i="3"/>
  <c r="BK212" i="3"/>
  <c r="J140" i="3"/>
  <c r="J267" i="3"/>
  <c r="BK348" i="3"/>
  <c r="J276" i="3"/>
  <c r="BK216" i="3"/>
  <c r="BK132" i="3"/>
  <c r="J261" i="3"/>
  <c r="J238" i="3"/>
  <c r="BK143" i="3"/>
  <c r="J256" i="3"/>
  <c r="J338" i="3"/>
  <c r="J264" i="3"/>
  <c r="J232" i="3"/>
  <c r="J188" i="3"/>
  <c r="J146" i="3"/>
  <c r="BK282" i="3"/>
  <c r="J164" i="3"/>
  <c r="BK276" i="3"/>
  <c r="BK146" i="3"/>
  <c r="J130" i="4"/>
  <c r="BK143" i="4"/>
  <c r="J143" i="4"/>
  <c r="BK193" i="5"/>
  <c r="J163" i="5"/>
  <c r="J200" i="5"/>
  <c r="J155" i="5"/>
  <c r="BK142" i="5"/>
  <c r="BK174" i="5"/>
  <c r="BK205" i="6"/>
  <c r="BK199" i="6" s="1"/>
  <c r="J199" i="6" s="1"/>
  <c r="BK208" i="6"/>
  <c r="J163" i="6"/>
  <c r="J155" i="6"/>
  <c r="J193" i="6"/>
  <c r="J159" i="6"/>
  <c r="J162" i="7"/>
  <c r="BK134" i="7"/>
  <c r="J145" i="7"/>
  <c r="J142" i="7"/>
  <c r="BK224" i="8"/>
  <c r="J206" i="8"/>
  <c r="J204" i="8"/>
  <c r="BK141" i="8"/>
  <c r="BK220" i="8"/>
  <c r="J202" i="8"/>
  <c r="BK193" i="8"/>
  <c r="BK161" i="8"/>
  <c r="J174" i="8"/>
  <c r="J212" i="8"/>
  <c r="J165" i="8"/>
  <c r="BK213" i="8"/>
  <c r="BK165" i="8"/>
  <c r="J238" i="8"/>
  <c r="J217" i="8"/>
  <c r="J182" i="8"/>
  <c r="J140" i="8"/>
  <c r="J212" i="9"/>
  <c r="J200" i="9"/>
  <c r="J174" i="9"/>
  <c r="BK149" i="9"/>
  <c r="J125" i="9"/>
  <c r="J202" i="9"/>
  <c r="J190" i="9"/>
  <c r="J176" i="9"/>
  <c r="BK157" i="9"/>
  <c r="BK140" i="9"/>
  <c r="BK126" i="9"/>
  <c r="J201" i="9"/>
  <c r="J162" i="9"/>
  <c r="BK134" i="9"/>
  <c r="BK187" i="9"/>
  <c r="J165" i="9"/>
  <c r="J189" i="9"/>
  <c r="BK170" i="9"/>
  <c r="J161" i="9"/>
  <c r="J149" i="9"/>
  <c r="BK131" i="9"/>
  <c r="J191" i="9"/>
  <c r="J159" i="9"/>
  <c r="J134" i="9"/>
  <c r="J182" i="9"/>
  <c r="J152" i="9"/>
  <c r="J137" i="9"/>
  <c r="BK352" i="3"/>
  <c r="J229" i="3"/>
  <c r="J197" i="3"/>
  <c r="BK290" i="3"/>
  <c r="J223" i="3"/>
  <c r="J325" i="3"/>
  <c r="J255" i="3"/>
  <c r="J150" i="3"/>
  <c r="BK338" i="3"/>
  <c r="J216" i="3"/>
  <c r="J129" i="3"/>
  <c r="BK261" i="3"/>
  <c r="J191" i="3"/>
  <c r="J136" i="3"/>
  <c r="J180" i="3"/>
  <c r="J312" i="3"/>
  <c r="J153" i="3"/>
  <c r="BK153" i="4"/>
  <c r="J146" i="4"/>
  <c r="J147" i="5"/>
  <c r="BK163" i="5"/>
  <c r="J159" i="5"/>
  <c r="J189" i="5"/>
  <c r="J151" i="5"/>
  <c r="BK155" i="6"/>
  <c r="BK174" i="6"/>
  <c r="BK138" i="6"/>
  <c r="BK163" i="6"/>
  <c r="BK130" i="6"/>
  <c r="J148" i="7"/>
  <c r="BK155" i="7"/>
  <c r="BK186" i="8"/>
  <c r="J144" i="8"/>
  <c r="J205" i="8"/>
  <c r="BK140" i="8"/>
  <c r="J186" i="8"/>
  <c r="J208" i="8"/>
  <c r="J224" i="8"/>
  <c r="BK202" i="8"/>
  <c r="BK144" i="8"/>
  <c r="J215" i="9"/>
  <c r="BK202" i="9"/>
  <c r="BK175" i="9"/>
  <c r="J143" i="9"/>
  <c r="BK215" i="9"/>
  <c r="J206" i="9"/>
  <c r="J181" i="9"/>
  <c r="J163" i="9"/>
  <c r="J142" i="9"/>
  <c r="J213" i="9"/>
  <c r="BK188" i="9"/>
  <c r="J160" i="9"/>
  <c r="J193" i="9"/>
  <c r="J172" i="9"/>
  <c r="BK198" i="9"/>
  <c r="J169" i="9"/>
  <c r="BK156" i="9"/>
  <c r="BK143" i="9"/>
  <c r="BK186" i="9"/>
  <c r="BK158" i="9"/>
  <c r="J136" i="9"/>
  <c r="BK176" i="9"/>
  <c r="BK144" i="9"/>
  <c r="BK141" i="9"/>
  <c r="T167" i="5" l="1"/>
  <c r="P167" i="6"/>
  <c r="R167" i="5"/>
  <c r="J41" i="11"/>
  <c r="AN106" i="1" s="1"/>
  <c r="AG106" i="1"/>
  <c r="J96" i="12"/>
  <c r="J39" i="12"/>
  <c r="AN111" i="1" s="1"/>
  <c r="AG111" i="1"/>
  <c r="F37" i="7"/>
  <c r="BD110" i="1" s="1"/>
  <c r="F34" i="7"/>
  <c r="BA110" i="1" s="1"/>
  <c r="J39" i="10"/>
  <c r="AN103" i="1" s="1"/>
  <c r="AG103" i="1"/>
  <c r="R167" i="6"/>
  <c r="T167" i="6"/>
  <c r="BE197" i="5"/>
  <c r="F35" i="2"/>
  <c r="BB100" i="1" s="1"/>
  <c r="F37" i="2"/>
  <c r="BD100" i="1" s="1"/>
  <c r="F36" i="2"/>
  <c r="BC100" i="1" s="1"/>
  <c r="F34" i="2"/>
  <c r="BA100" i="1" s="1"/>
  <c r="J34" i="2"/>
  <c r="AW100" i="1" s="1"/>
  <c r="BK128" i="3"/>
  <c r="P247" i="3"/>
  <c r="R126" i="4"/>
  <c r="R125" i="4" s="1"/>
  <c r="R124" i="4" s="1"/>
  <c r="P158" i="5"/>
  <c r="T199" i="5"/>
  <c r="R158" i="6"/>
  <c r="T178" i="6"/>
  <c r="T124" i="7"/>
  <c r="R154" i="7"/>
  <c r="P124" i="9"/>
  <c r="BK119" i="2"/>
  <c r="J119" i="2" s="1"/>
  <c r="P128" i="3"/>
  <c r="R247" i="3"/>
  <c r="T126" i="4"/>
  <c r="T125" i="4" s="1"/>
  <c r="T124" i="4" s="1"/>
  <c r="BK158" i="5"/>
  <c r="J158" i="5" s="1"/>
  <c r="J101" i="5" s="1"/>
  <c r="BK178" i="5"/>
  <c r="T129" i="6"/>
  <c r="BK133" i="7"/>
  <c r="J133" i="7" s="1"/>
  <c r="J99" i="7" s="1"/>
  <c r="P161" i="7"/>
  <c r="BK181" i="8"/>
  <c r="J181" i="8" s="1"/>
  <c r="J100" i="8" s="1"/>
  <c r="T216" i="8"/>
  <c r="T124" i="9"/>
  <c r="BK215" i="3"/>
  <c r="J215" i="3"/>
  <c r="J101" i="3" s="1"/>
  <c r="T247" i="3"/>
  <c r="P129" i="5"/>
  <c r="BK199" i="5"/>
  <c r="J199" i="5" s="1"/>
  <c r="J104" i="5" s="1"/>
  <c r="P158" i="6"/>
  <c r="BK178" i="6"/>
  <c r="R124" i="7"/>
  <c r="R161" i="7"/>
  <c r="P133" i="9"/>
  <c r="R119" i="2"/>
  <c r="R118" i="2" s="1"/>
  <c r="R128" i="3"/>
  <c r="BK247" i="3"/>
  <c r="J247" i="3" s="1"/>
  <c r="J102" i="3" s="1"/>
  <c r="P126" i="4"/>
  <c r="P125" i="4" s="1"/>
  <c r="P124" i="4" s="1"/>
  <c r="AU107" i="1" s="1"/>
  <c r="T129" i="5"/>
  <c r="R199" i="5"/>
  <c r="P129" i="6"/>
  <c r="J104" i="6"/>
  <c r="P133" i="7"/>
  <c r="P154" i="7"/>
  <c r="T125" i="8"/>
  <c r="BK216" i="8"/>
  <c r="J216" i="8" s="1"/>
  <c r="J102" i="8" s="1"/>
  <c r="P119" i="2"/>
  <c r="P118" i="2" s="1"/>
  <c r="AU100" i="1" s="1"/>
  <c r="R215" i="3"/>
  <c r="T302" i="3"/>
  <c r="BK129" i="5"/>
  <c r="R158" i="5"/>
  <c r="T178" i="5"/>
  <c r="T158" i="6"/>
  <c r="R178" i="6"/>
  <c r="T133" i="7"/>
  <c r="T161" i="7"/>
  <c r="P181" i="8"/>
  <c r="R216" i="8"/>
  <c r="BK124" i="9"/>
  <c r="J124" i="9" s="1"/>
  <c r="J98" i="9" s="1"/>
  <c r="T133" i="9"/>
  <c r="BK177" i="9"/>
  <c r="J177" i="9"/>
  <c r="J101" i="9"/>
  <c r="P215" i="3"/>
  <c r="P302" i="3"/>
  <c r="R129" i="5"/>
  <c r="P178" i="5"/>
  <c r="R129" i="6"/>
  <c r="P178" i="6"/>
  <c r="P124" i="7"/>
  <c r="T154" i="7"/>
  <c r="BK125" i="8"/>
  <c r="J125" i="8" s="1"/>
  <c r="J98" i="8" s="1"/>
  <c r="R181" i="8"/>
  <c r="BK133" i="9"/>
  <c r="J133" i="9" s="1"/>
  <c r="J99" i="9" s="1"/>
  <c r="R155" i="9"/>
  <c r="R177" i="9"/>
  <c r="P210" i="9"/>
  <c r="T119" i="2"/>
  <c r="T118" i="2" s="1"/>
  <c r="T215" i="3"/>
  <c r="R302" i="3"/>
  <c r="T158" i="5"/>
  <c r="R178" i="5"/>
  <c r="BK158" i="6"/>
  <c r="J158" i="6" s="1"/>
  <c r="J101" i="6" s="1"/>
  <c r="R133" i="7"/>
  <c r="BK154" i="7"/>
  <c r="J154" i="7" s="1"/>
  <c r="J100" i="7" s="1"/>
  <c r="P125" i="8"/>
  <c r="T181" i="8"/>
  <c r="R124" i="9"/>
  <c r="BK155" i="9"/>
  <c r="J155" i="9" s="1"/>
  <c r="J100" i="9" s="1"/>
  <c r="T155" i="9"/>
  <c r="T177" i="9"/>
  <c r="T210" i="9"/>
  <c r="T128" i="3"/>
  <c r="BK302" i="3"/>
  <c r="J302" i="3" s="1"/>
  <c r="J103" i="3" s="1"/>
  <c r="BK126" i="4"/>
  <c r="J126" i="4" s="1"/>
  <c r="J100" i="4" s="1"/>
  <c r="P199" i="5"/>
  <c r="BK129" i="6"/>
  <c r="J129" i="6" s="1"/>
  <c r="BK124" i="7"/>
  <c r="J124" i="7" s="1"/>
  <c r="J98" i="7" s="1"/>
  <c r="BK161" i="7"/>
  <c r="J161" i="7" s="1"/>
  <c r="J101" i="7" s="1"/>
  <c r="R125" i="8"/>
  <c r="P216" i="8"/>
  <c r="R133" i="9"/>
  <c r="P155" i="9"/>
  <c r="P177" i="9"/>
  <c r="BK210" i="9"/>
  <c r="J210" i="9" s="1"/>
  <c r="J102" i="9" s="1"/>
  <c r="R210" i="9"/>
  <c r="BK355" i="3"/>
  <c r="J355" i="3" s="1"/>
  <c r="J104" i="3" s="1"/>
  <c r="BK207" i="5"/>
  <c r="J207" i="5" s="1"/>
  <c r="J105" i="5" s="1"/>
  <c r="BK167" i="6"/>
  <c r="J167" i="6" s="1"/>
  <c r="J102" i="6" s="1"/>
  <c r="BK207" i="6"/>
  <c r="BK147" i="4"/>
  <c r="J147" i="4"/>
  <c r="J101" i="4" s="1"/>
  <c r="BK152" i="4"/>
  <c r="J152" i="4" s="1"/>
  <c r="J102" i="4" s="1"/>
  <c r="BK214" i="8"/>
  <c r="J214" i="8" s="1"/>
  <c r="J101" i="8" s="1"/>
  <c r="BK175" i="7"/>
  <c r="J175" i="7" s="1"/>
  <c r="J102" i="7" s="1"/>
  <c r="BK177" i="8"/>
  <c r="J177" i="8" s="1"/>
  <c r="J99" i="8" s="1"/>
  <c r="BK237" i="8"/>
  <c r="J237" i="8"/>
  <c r="J103" i="8" s="1"/>
  <c r="BK167" i="5"/>
  <c r="J167" i="5" s="1"/>
  <c r="J102" i="5" s="1"/>
  <c r="BE135" i="9"/>
  <c r="BE140" i="9"/>
  <c r="J92" i="9"/>
  <c r="F119" i="9"/>
  <c r="BE132" i="9"/>
  <c r="BE157" i="9"/>
  <c r="BE158" i="9"/>
  <c r="BE171" i="9"/>
  <c r="BE197" i="9"/>
  <c r="BE200" i="9"/>
  <c r="BE209" i="9"/>
  <c r="E85" i="9"/>
  <c r="BE126" i="9"/>
  <c r="BE129" i="9"/>
  <c r="BE130" i="9"/>
  <c r="BE143" i="9"/>
  <c r="BE145" i="9"/>
  <c r="BE146" i="9"/>
  <c r="BE149" i="9"/>
  <c r="BE150" i="9"/>
  <c r="BE170" i="9"/>
  <c r="BE172" i="9"/>
  <c r="BE173" i="9"/>
  <c r="BE176" i="9"/>
  <c r="BE179" i="9"/>
  <c r="BE180" i="9"/>
  <c r="BE188" i="9"/>
  <c r="BE202" i="9"/>
  <c r="BE204" i="9"/>
  <c r="BE207" i="9"/>
  <c r="BE211" i="9"/>
  <c r="BE134" i="9"/>
  <c r="BE137" i="9"/>
  <c r="BE142" i="9"/>
  <c r="BE151" i="9"/>
  <c r="BE154" i="9"/>
  <c r="BE156" i="9"/>
  <c r="BE160" i="9"/>
  <c r="BE161" i="9"/>
  <c r="BE164" i="9"/>
  <c r="BE165" i="9"/>
  <c r="BE178" i="9"/>
  <c r="BE182" i="9"/>
  <c r="BE183" i="9"/>
  <c r="BE184" i="9"/>
  <c r="BE186" i="9"/>
  <c r="BE191" i="9"/>
  <c r="BE168" i="9"/>
  <c r="BE125" i="9"/>
  <c r="BE128" i="9"/>
  <c r="BE144" i="9"/>
  <c r="BE167" i="9"/>
  <c r="BE195" i="9"/>
  <c r="BE196" i="9"/>
  <c r="BE206" i="9"/>
  <c r="BE212" i="9"/>
  <c r="J89" i="9"/>
  <c r="BE127" i="9"/>
  <c r="BE131" i="9"/>
  <c r="BE136" i="9"/>
  <c r="BE139" i="9"/>
  <c r="BE147" i="9"/>
  <c r="BE153" i="9"/>
  <c r="BE159" i="9"/>
  <c r="BE162" i="9"/>
  <c r="BE163" i="9"/>
  <c r="BE166" i="9"/>
  <c r="BE174" i="9"/>
  <c r="BE175" i="9"/>
  <c r="BE192" i="9"/>
  <c r="BE198" i="9"/>
  <c r="BE201" i="9"/>
  <c r="BE205" i="9"/>
  <c r="BE213" i="9"/>
  <c r="BE215" i="9"/>
  <c r="BE138" i="9"/>
  <c r="BE141" i="9"/>
  <c r="BE148" i="9"/>
  <c r="BE152" i="9"/>
  <c r="BE169" i="9"/>
  <c r="BE181" i="9"/>
  <c r="BE185" i="9"/>
  <c r="BE187" i="9"/>
  <c r="BE189" i="9"/>
  <c r="BE190" i="9"/>
  <c r="BE193" i="9"/>
  <c r="BE194" i="9"/>
  <c r="BE199" i="9"/>
  <c r="BE203" i="9"/>
  <c r="BE208" i="9"/>
  <c r="BE214" i="9"/>
  <c r="BE137" i="8"/>
  <c r="BE178" i="8"/>
  <c r="BE186" i="8"/>
  <c r="BE199" i="8"/>
  <c r="BE205" i="8"/>
  <c r="BE206" i="8"/>
  <c r="J92" i="8"/>
  <c r="BE145" i="8"/>
  <c r="BE149" i="8"/>
  <c r="BE154" i="8"/>
  <c r="BE157" i="8"/>
  <c r="BE202" i="8"/>
  <c r="BE204" i="8"/>
  <c r="BE234" i="8"/>
  <c r="BE238" i="8"/>
  <c r="BE161" i="8"/>
  <c r="BE171" i="8"/>
  <c r="BE174" i="8"/>
  <c r="J117" i="8"/>
  <c r="BE217" i="8"/>
  <c r="BE220" i="8"/>
  <c r="BE126" i="8"/>
  <c r="BE129" i="8"/>
  <c r="BE132" i="8"/>
  <c r="BE133" i="8"/>
  <c r="BE182" i="8"/>
  <c r="BE193" i="8"/>
  <c r="BE196" i="8"/>
  <c r="BE197" i="8"/>
  <c r="BE198" i="8"/>
  <c r="BE203" i="8"/>
  <c r="BE207" i="8"/>
  <c r="BE208" i="8"/>
  <c r="BE213" i="8"/>
  <c r="BE231" i="8"/>
  <c r="F92" i="8"/>
  <c r="BE141" i="8"/>
  <c r="BE144" i="8"/>
  <c r="BE165" i="8"/>
  <c r="BE185" i="8"/>
  <c r="BE190" i="8"/>
  <c r="BE215" i="8"/>
  <c r="BE227" i="8"/>
  <c r="E85" i="8"/>
  <c r="BE140" i="8"/>
  <c r="BE189" i="8"/>
  <c r="BE212" i="8"/>
  <c r="BE224" i="8"/>
  <c r="BE200" i="8"/>
  <c r="BE201" i="8"/>
  <c r="J92" i="7"/>
  <c r="BE142" i="7"/>
  <c r="J89" i="7"/>
  <c r="E112" i="7"/>
  <c r="BE145" i="7"/>
  <c r="BE151" i="7"/>
  <c r="BE158" i="7"/>
  <c r="F92" i="7"/>
  <c r="BE134" i="7"/>
  <c r="BE155" i="7"/>
  <c r="BE162" i="7"/>
  <c r="BE125" i="7"/>
  <c r="BE137" i="7"/>
  <c r="BE148" i="7"/>
  <c r="BE129" i="7"/>
  <c r="BE166" i="7"/>
  <c r="BE171" i="7"/>
  <c r="BE176" i="7"/>
  <c r="F94" i="6"/>
  <c r="BE163" i="6"/>
  <c r="BE179" i="6"/>
  <c r="BE208" i="6"/>
  <c r="J129" i="5"/>
  <c r="BE142" i="6"/>
  <c r="BE147" i="6"/>
  <c r="BE155" i="6"/>
  <c r="BE134" i="6"/>
  <c r="BE138" i="6"/>
  <c r="BE205" i="6"/>
  <c r="E115" i="6"/>
  <c r="BE184" i="6"/>
  <c r="BE189" i="6"/>
  <c r="J91" i="6"/>
  <c r="J94" i="6"/>
  <c r="BE130" i="6"/>
  <c r="BE159" i="6"/>
  <c r="BE168" i="6"/>
  <c r="BE174" i="6"/>
  <c r="BE151" i="6"/>
  <c r="BE193" i="6"/>
  <c r="BE130" i="5"/>
  <c r="BE151" i="5"/>
  <c r="BE163" i="5"/>
  <c r="BE155" i="5"/>
  <c r="F124" i="5"/>
  <c r="BE147" i="5"/>
  <c r="BE179" i="5"/>
  <c r="BE184" i="5"/>
  <c r="BE200" i="5"/>
  <c r="J91" i="5"/>
  <c r="J94" i="5"/>
  <c r="BE134" i="5"/>
  <c r="BE138" i="5"/>
  <c r="BE189" i="5"/>
  <c r="BE159" i="5"/>
  <c r="BE174" i="5"/>
  <c r="BE193" i="5"/>
  <c r="BE205" i="5"/>
  <c r="E85" i="5"/>
  <c r="BE142" i="5"/>
  <c r="BE168" i="5"/>
  <c r="BE208" i="5"/>
  <c r="F94" i="4"/>
  <c r="BE139" i="4"/>
  <c r="E85" i="4"/>
  <c r="J128" i="3"/>
  <c r="J100" i="3" s="1"/>
  <c r="J91" i="4"/>
  <c r="J94" i="4"/>
  <c r="BE127" i="4"/>
  <c r="BE143" i="4"/>
  <c r="BE146" i="4"/>
  <c r="BE148" i="4"/>
  <c r="BE130" i="4"/>
  <c r="BE133" i="4"/>
  <c r="BE136" i="4"/>
  <c r="BE153" i="4"/>
  <c r="E114" i="3"/>
  <c r="F123" i="3"/>
  <c r="BE132" i="3"/>
  <c r="BE156" i="3"/>
  <c r="BE197" i="3"/>
  <c r="BE232" i="3"/>
  <c r="BE285" i="3"/>
  <c r="BE335" i="3"/>
  <c r="BE356" i="3"/>
  <c r="J94" i="3"/>
  <c r="BE136" i="3"/>
  <c r="BE206" i="3"/>
  <c r="BE209" i="3"/>
  <c r="BE229" i="3"/>
  <c r="BE235" i="3"/>
  <c r="BE256" i="3"/>
  <c r="BE303" i="3"/>
  <c r="BE315" i="3"/>
  <c r="BE342" i="3"/>
  <c r="BE146" i="3"/>
  <c r="BE150" i="3"/>
  <c r="BE200" i="3"/>
  <c r="BE203" i="3"/>
  <c r="BE216" i="3"/>
  <c r="BE223" i="3"/>
  <c r="BE238" i="3"/>
  <c r="BE248" i="3"/>
  <c r="BE255" i="3"/>
  <c r="BE264" i="3"/>
  <c r="BE296" i="3"/>
  <c r="BE325" i="3"/>
  <c r="BE345" i="3"/>
  <c r="BE352" i="3"/>
  <c r="BE153" i="3"/>
  <c r="BE169" i="3"/>
  <c r="BE180" i="3"/>
  <c r="BE194" i="3"/>
  <c r="BE226" i="3"/>
  <c r="BE270" i="3"/>
  <c r="BE188" i="3"/>
  <c r="BE212" i="3"/>
  <c r="BE293" i="3"/>
  <c r="BE299" i="3"/>
  <c r="BE307" i="3"/>
  <c r="BE338" i="3"/>
  <c r="BE348" i="3"/>
  <c r="J91" i="3"/>
  <c r="BE129" i="3"/>
  <c r="BE140" i="3"/>
  <c r="BE143" i="3"/>
  <c r="BE160" i="3"/>
  <c r="BE164" i="3"/>
  <c r="BE176" i="3"/>
  <c r="BE191" i="3"/>
  <c r="BE219" i="3"/>
  <c r="BE267" i="3"/>
  <c r="BE273" i="3"/>
  <c r="BE279" i="3"/>
  <c r="BE290" i="3"/>
  <c r="BE312" i="3"/>
  <c r="BE172" i="3"/>
  <c r="BE257" i="3"/>
  <c r="BE260" i="3"/>
  <c r="BE276" i="3"/>
  <c r="BE241" i="3"/>
  <c r="BE244" i="3"/>
  <c r="BE252" i="3"/>
  <c r="BE261" i="3"/>
  <c r="BE282" i="3"/>
  <c r="E85" i="2"/>
  <c r="J89" i="2"/>
  <c r="F92" i="2"/>
  <c r="J92" i="2"/>
  <c r="BE120" i="2"/>
  <c r="BE122" i="2"/>
  <c r="BE124" i="2"/>
  <c r="J36" i="4"/>
  <c r="AW107" i="1"/>
  <c r="F39" i="4"/>
  <c r="BD107" i="1" s="1"/>
  <c r="J36" i="5"/>
  <c r="AW108" i="1" s="1"/>
  <c r="F37" i="5"/>
  <c r="BB108" i="1" s="1"/>
  <c r="J36" i="6"/>
  <c r="AW109" i="1" s="1"/>
  <c r="F35" i="8"/>
  <c r="BB112" i="1" s="1"/>
  <c r="F38" i="3"/>
  <c r="BC105" i="1" s="1"/>
  <c r="J34" i="7"/>
  <c r="AW110" i="1" s="1"/>
  <c r="F36" i="8"/>
  <c r="BC112" i="1"/>
  <c r="F39" i="3"/>
  <c r="BD105" i="1" s="1"/>
  <c r="F37" i="6"/>
  <c r="BB109" i="1" s="1"/>
  <c r="F34" i="8"/>
  <c r="BA112" i="1" s="1"/>
  <c r="F36" i="9"/>
  <c r="BC113" i="1" s="1"/>
  <c r="J36" i="3"/>
  <c r="AW105" i="1" s="1"/>
  <c r="F38" i="6"/>
  <c r="BC109" i="1" s="1"/>
  <c r="F37" i="8"/>
  <c r="BD112" i="1" s="1"/>
  <c r="F37" i="3"/>
  <c r="BB105" i="1" s="1"/>
  <c r="F36" i="6"/>
  <c r="BA109" i="1" s="1"/>
  <c r="F34" i="9"/>
  <c r="BA113" i="1" s="1"/>
  <c r="F37" i="9"/>
  <c r="BD113" i="1" s="1"/>
  <c r="F36" i="3"/>
  <c r="BA105" i="1" s="1"/>
  <c r="F39" i="6"/>
  <c r="BD109" i="1" s="1"/>
  <c r="J34" i="8"/>
  <c r="AW112" i="1" s="1"/>
  <c r="F35" i="9"/>
  <c r="BB113" i="1" s="1"/>
  <c r="AS94" i="1"/>
  <c r="F38" i="4"/>
  <c r="BC107" i="1"/>
  <c r="F37" i="4"/>
  <c r="BB107" i="1" s="1"/>
  <c r="F36" i="4"/>
  <c r="BA107" i="1" s="1"/>
  <c r="F36" i="5"/>
  <c r="BA108" i="1" s="1"/>
  <c r="F38" i="5"/>
  <c r="BC108" i="1" s="1"/>
  <c r="F39" i="5"/>
  <c r="BD108" i="1" s="1"/>
  <c r="F35" i="7"/>
  <c r="BB110" i="1" s="1"/>
  <c r="F36" i="7"/>
  <c r="BC110" i="1" s="1"/>
  <c r="J34" i="9"/>
  <c r="AW113" i="1" s="1"/>
  <c r="BK125" i="4" l="1"/>
  <c r="J125" i="4" s="1"/>
  <c r="J99" i="4" s="1"/>
  <c r="R124" i="8"/>
  <c r="R123" i="8" s="1"/>
  <c r="J100" i="5"/>
  <c r="J100" i="6"/>
  <c r="J97" i="2"/>
  <c r="J118" i="2"/>
  <c r="T127" i="3"/>
  <c r="T126" i="3" s="1"/>
  <c r="R123" i="7"/>
  <c r="R122" i="7" s="1"/>
  <c r="P123" i="7"/>
  <c r="P122" i="7" s="1"/>
  <c r="AU110" i="1" s="1"/>
  <c r="J178" i="6"/>
  <c r="J103" i="6" s="1"/>
  <c r="J207" i="6"/>
  <c r="J105" i="6" s="1"/>
  <c r="J178" i="5"/>
  <c r="J103" i="5" s="1"/>
  <c r="BK118" i="2"/>
  <c r="T123" i="7"/>
  <c r="T122" i="7" s="1"/>
  <c r="BK128" i="5"/>
  <c r="BK127" i="5" s="1"/>
  <c r="BK128" i="6"/>
  <c r="P128" i="6"/>
  <c r="P127" i="6" s="1"/>
  <c r="AU109" i="1" s="1"/>
  <c r="T128" i="6"/>
  <c r="T127" i="6" s="1"/>
  <c r="P124" i="8"/>
  <c r="P123" i="8" s="1"/>
  <c r="AU112" i="1" s="1"/>
  <c r="P127" i="3"/>
  <c r="P126" i="3" s="1"/>
  <c r="AU105" i="1" s="1"/>
  <c r="R123" i="9"/>
  <c r="R122" i="9" s="1"/>
  <c r="R128" i="6"/>
  <c r="R127" i="6" s="1"/>
  <c r="T124" i="8"/>
  <c r="T123" i="8" s="1"/>
  <c r="P123" i="9"/>
  <c r="P122" i="9" s="1"/>
  <c r="AU113" i="1" s="1"/>
  <c r="R128" i="5"/>
  <c r="R127" i="5" s="1"/>
  <c r="R127" i="3"/>
  <c r="R126" i="3" s="1"/>
  <c r="T128" i="5"/>
  <c r="T127" i="5" s="1"/>
  <c r="P128" i="5"/>
  <c r="P127" i="5" s="1"/>
  <c r="AU108" i="1" s="1"/>
  <c r="T123" i="9"/>
  <c r="T122" i="9"/>
  <c r="BK127" i="3"/>
  <c r="J127" i="3" s="1"/>
  <c r="J99" i="3" s="1"/>
  <c r="BK124" i="8"/>
  <c r="J124" i="8" s="1"/>
  <c r="J97" i="8" s="1"/>
  <c r="BK123" i="7"/>
  <c r="BK122" i="7" s="1"/>
  <c r="J122" i="7" s="1"/>
  <c r="J96" i="7" s="1"/>
  <c r="BK123" i="9"/>
  <c r="J123" i="9" s="1"/>
  <c r="J97" i="9" s="1"/>
  <c r="F35" i="3"/>
  <c r="AZ105" i="1" s="1"/>
  <c r="J35" i="3"/>
  <c r="AV105" i="1" s="1"/>
  <c r="AT105" i="1" s="1"/>
  <c r="J33" i="9"/>
  <c r="AV113" i="1" s="1"/>
  <c r="AT113" i="1" s="1"/>
  <c r="J33" i="2"/>
  <c r="AV100" i="1" s="1"/>
  <c r="AT100" i="1" s="1"/>
  <c r="J33" i="7"/>
  <c r="AV110" i="1" s="1"/>
  <c r="AT110" i="1" s="1"/>
  <c r="F35" i="4"/>
  <c r="AZ107" i="1" s="1"/>
  <c r="BC104" i="1"/>
  <c r="F33" i="9"/>
  <c r="AZ113" i="1" s="1"/>
  <c r="F33" i="2"/>
  <c r="AZ100" i="1" s="1"/>
  <c r="BB104" i="1"/>
  <c r="AX104" i="1" s="1"/>
  <c r="J33" i="8"/>
  <c r="AV112" i="1" s="1"/>
  <c r="AT112" i="1" s="1"/>
  <c r="J35" i="4"/>
  <c r="AV107" i="1"/>
  <c r="AT107" i="1" s="1"/>
  <c r="BD104" i="1"/>
  <c r="F33" i="7"/>
  <c r="AZ110" i="1" s="1"/>
  <c r="BA104" i="1"/>
  <c r="F33" i="8"/>
  <c r="AZ112" i="1" s="1"/>
  <c r="BK124" i="4" l="1"/>
  <c r="J124" i="4" s="1"/>
  <c r="J32" i="4" s="1"/>
  <c r="AG107" i="1" s="1"/>
  <c r="J128" i="6"/>
  <c r="J127" i="6" s="1"/>
  <c r="J128" i="5"/>
  <c r="J127" i="5" s="1"/>
  <c r="J98" i="5"/>
  <c r="J96" i="2"/>
  <c r="BK123" i="8"/>
  <c r="J123" i="8" s="1"/>
  <c r="J96" i="8" s="1"/>
  <c r="J99" i="5"/>
  <c r="J123" i="7"/>
  <c r="J97" i="7" s="1"/>
  <c r="BK122" i="9"/>
  <c r="J122" i="9" s="1"/>
  <c r="J96" i="9" s="1"/>
  <c r="BK127" i="6"/>
  <c r="BK126" i="3"/>
  <c r="J126" i="3" s="1"/>
  <c r="J98" i="3" s="1"/>
  <c r="AU104" i="1"/>
  <c r="AU94" i="1" s="1"/>
  <c r="BA94" i="1"/>
  <c r="W30" i="1" s="1"/>
  <c r="AY104" i="1"/>
  <c r="BC94" i="1"/>
  <c r="W32" i="1" s="1"/>
  <c r="BD94" i="1"/>
  <c r="W33" i="1" s="1"/>
  <c r="J30" i="7"/>
  <c r="AG110" i="1" s="1"/>
  <c r="J32" i="5"/>
  <c r="BB94" i="1"/>
  <c r="W31" i="1" s="1"/>
  <c r="AW104" i="1"/>
  <c r="J98" i="6" l="1"/>
  <c r="J99" i="6"/>
  <c r="J41" i="4"/>
  <c r="AN107" i="1" s="1"/>
  <c r="J98" i="4"/>
  <c r="J30" i="8"/>
  <c r="AG112" i="1" s="1"/>
  <c r="AG96" i="1" s="1"/>
  <c r="J30" i="2"/>
  <c r="AG100" i="1" s="1"/>
  <c r="AG108" i="1"/>
  <c r="AG98" i="1" s="1"/>
  <c r="F35" i="5"/>
  <c r="J39" i="7"/>
  <c r="AN110" i="1" s="1"/>
  <c r="AW94" i="1"/>
  <c r="AK30" i="1" s="1"/>
  <c r="J32" i="6"/>
  <c r="AY94" i="1"/>
  <c r="AX94" i="1"/>
  <c r="J32" i="3"/>
  <c r="AG105" i="1" s="1"/>
  <c r="J30" i="9"/>
  <c r="AG113" i="1" s="1"/>
  <c r="J39" i="8" l="1"/>
  <c r="AN112" i="1" s="1"/>
  <c r="AN96" i="1" s="1"/>
  <c r="AN100" i="1"/>
  <c r="J39" i="2"/>
  <c r="AG109" i="1"/>
  <c r="AG95" i="1" s="1"/>
  <c r="AG94" i="1" s="1"/>
  <c r="F35" i="6"/>
  <c r="J35" i="5"/>
  <c r="AZ108" i="1"/>
  <c r="J41" i="3"/>
  <c r="AN105" i="1" s="1"/>
  <c r="J39" i="9"/>
  <c r="AN113" i="1" s="1"/>
  <c r="AG104" i="1" l="1"/>
  <c r="AK26" i="1" s="1"/>
  <c r="J35" i="6"/>
  <c r="AZ109" i="1"/>
  <c r="AZ104" i="1" s="1"/>
  <c r="AV108" i="1"/>
  <c r="AT108" i="1" s="1"/>
  <c r="J41" i="5"/>
  <c r="AN108" i="1" s="1"/>
  <c r="AN98" i="1" s="1"/>
  <c r="AZ94" i="1" l="1"/>
  <c r="W29" i="1" s="1"/>
  <c r="AV104" i="1"/>
  <c r="AT104" i="1" s="1"/>
  <c r="AV109" i="1"/>
  <c r="AT109" i="1" s="1"/>
  <c r="J41" i="6"/>
  <c r="AN109" i="1" s="1"/>
  <c r="AN95" i="1" s="1"/>
  <c r="AN94" i="1" s="1"/>
  <c r="AN104" i="1" l="1"/>
  <c r="AV94" i="1"/>
  <c r="AK29" i="1" s="1"/>
  <c r="AK35" i="1" s="1"/>
  <c r="AT94" i="1" l="1"/>
</calcChain>
</file>

<file path=xl/sharedStrings.xml><?xml version="1.0" encoding="utf-8"?>
<sst xmlns="http://schemas.openxmlformats.org/spreadsheetml/2006/main" count="10910" uniqueCount="1215">
  <si>
    <t>Export Komplet</t>
  </si>
  <si>
    <t/>
  </si>
  <si>
    <t>2.0</t>
  </si>
  <si>
    <t>False</t>
  </si>
  <si>
    <t>{25444d46-25ae-4470-bdc2-c0480c94189e}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</si>
  <si>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</si>
  <si>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</si>
  <si>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</si>
  <si>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</si>
  <si>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</si>
  <si>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</si>
  <si>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</si>
  <si>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</si>
  <si>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6147</t>
  </si>
  <si>
    <t>Stavba:</t>
  </si>
  <si>
    <t>Cyklotrasa Odry od lávky u kluziště po ulici Ke Koupališti</t>
  </si>
  <si>
    <t>KSO:</t>
  </si>
  <si>
    <t>CC-CZ:</t>
  </si>
  <si>
    <t>Místo:</t>
  </si>
  <si>
    <t>Odry</t>
  </si>
  <si>
    <t>Datum:</t>
  </si>
  <si>
    <t>Zadavatel:</t>
  </si>
  <si>
    <t>IČ:</t>
  </si>
  <si>
    <t>00298221</t>
  </si>
  <si>
    <t>Město Odry</t>
  </si>
  <si>
    <t>DIČ:</t>
  </si>
  <si>
    <t>CZ00298221</t>
  </si>
  <si>
    <t>Zhotovitel:</t>
  </si>
  <si>
    <t xml:space="preserve"> </t>
  </si>
  <si>
    <t>Projektant:</t>
  </si>
  <si>
    <t>27800440</t>
  </si>
  <si>
    <t>JACKO, p&amp;v s.r.o.</t>
  </si>
  <si>
    <t>CZ27800440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</si>
  <si>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</si>
  <si>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</si>
  <si>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</si>
  <si>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</si>
  <si>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</si>
  <si>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</si>
  <si>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</si>
  <si>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</si>
  <si>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</si>
  <si>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</si>
  <si>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</si>
  <si>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</si>
  <si>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</si>
  <si>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</si>
  <si>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</si>
  <si>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</si>
  <si>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</si>
  <si>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</si>
  <si>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</si>
  <si>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</si>
  <si>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</si>
  <si>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</si>
  <si>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</si>
  <si>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</si>
  <si>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</si>
  <si>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</si>
  <si>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</si>
  <si>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</si>
  <si>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</si>
  <si>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</si>
  <si>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</si>
  <si>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</si>
  <si>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</si>
  <si>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</si>
  <si>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</si>
  <si>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</si>
  <si>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</si>
  <si>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</si>
  <si>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</si>
  <si>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</si>
  <si>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</si>
  <si>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</si>
  <si>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</si>
  <si>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</si>
  <si>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</si>
  <si>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</si>
  <si>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</si>
  <si>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</si>
  <si>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</si>
  <si>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</si>
  <si>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{810da3fd-4ab8-426a-9b30-fc2e86af8dfc}</t>
  </si>
  <si>
    <t>2</t>
  </si>
  <si>
    <t>SO 101</t>
  </si>
  <si>
    <t>Komunikace</t>
  </si>
  <si>
    <t>{aa18021f-cc30-4b05-b65b-576bd332a470}</t>
  </si>
  <si>
    <t>Soupis</t>
  </si>
  <si>
    <t>{a5916583-04e0-430e-a977-47b3b9c22460}</t>
  </si>
  <si>
    <t>101.2</t>
  </si>
  <si>
    <t>{3ac69ac3-59d1-43b2-98e6-383948098921}</t>
  </si>
  <si>
    <t>101.3</t>
  </si>
  <si>
    <t>{c60abc94-799e-408e-9fb3-47f0763e54ec}</t>
  </si>
  <si>
    <t>101.4</t>
  </si>
  <si>
    <t>{cf96d0a2-0ec1-4761-a2aa-d685a7636c16}</t>
  </si>
  <si>
    <t>{51c542cf-e293-410d-9980-677944726ea5}</t>
  </si>
  <si>
    <t>SO 301</t>
  </si>
  <si>
    <t>{b85fac8c-a0d1-4aac-85c5-2f85d8b1d736}</t>
  </si>
  <si>
    <t>SO 401</t>
  </si>
  <si>
    <t>{9966fbf2-ccd9-427a-9ec4-c386af746410}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</si>
  <si>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</si>
  <si>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</si>
  <si>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</si>
  <si>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</si>
  <si>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</si>
  <si>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</si>
  <si>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</si>
  <si>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</si>
  <si>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</si>
  <si>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</si>
  <si>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</si>
  <si>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</si>
  <si>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</si>
  <si>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</si>
  <si>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</si>
  <si>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</si>
  <si>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</si>
  <si>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</si>
  <si>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</si>
  <si>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</si>
  <si>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</si>
  <si>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</si>
  <si>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</si>
  <si>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</si>
  <si>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</si>
  <si>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</si>
  <si>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</si>
  <si>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012103000</t>
  </si>
  <si>
    <t>Geodetické práce před výstavbou</t>
  </si>
  <si>
    <t>soubor</t>
  </si>
  <si>
    <t>CS ÚRS 2023 01</t>
  </si>
  <si>
    <t>1024</t>
  </si>
  <si>
    <t>-235491038</t>
  </si>
  <si>
    <t>P</t>
  </si>
  <si>
    <t>Poznámka k položce:_x000D_
vytyčení stávajících inženýrských sítí</t>
  </si>
  <si>
    <t>012203000</t>
  </si>
  <si>
    <t>Geodetické práce při provádění stavby</t>
  </si>
  <si>
    <t>2069727954</t>
  </si>
  <si>
    <t>Poznámka k položce:_x000D_
prostorové vytyčení stavby</t>
  </si>
  <si>
    <t>3</t>
  </si>
  <si>
    <t>012303000</t>
  </si>
  <si>
    <t>Geodetické práce po výstavbě</t>
  </si>
  <si>
    <t>-2130439104</t>
  </si>
  <si>
    <t>Poznámka k položce:_x000D_
zaměření skutečného provedení stavby na podkladě KN (CD se soubory ve formátu dgn, dxf nebo dwg a tisk) ve trojím vyhotovení</t>
  </si>
  <si>
    <t>012303000a</t>
  </si>
  <si>
    <t>Geodetické práce po výstavbě-geometrické plány</t>
  </si>
  <si>
    <t>-1101816835</t>
  </si>
  <si>
    <t>Poznámka k položce:_x000D_
Zaměření a vypracování geometrických (oddělovacích) plánů.</t>
  </si>
  <si>
    <t>5</t>
  </si>
  <si>
    <t>013244000</t>
  </si>
  <si>
    <t>997611821</t>
  </si>
  <si>
    <t>Poznámka k položce:_x000D_
realizační dokumentaci - dílenské výkresy pro oba mosty</t>
  </si>
  <si>
    <t>6</t>
  </si>
  <si>
    <t>013254000</t>
  </si>
  <si>
    <t>Dokumentace skutečného provedení stavby</t>
  </si>
  <si>
    <t>-1211778284</t>
  </si>
  <si>
    <t>Poznámka k položce:_x000D_
Dokumentace pro kolaudaci a závěrečná zpráva zhotvitele o kvalitě díla.</t>
  </si>
  <si>
    <t>7</t>
  </si>
  <si>
    <t>043103000</t>
  </si>
  <si>
    <t>Zkoušky bez rozlišení</t>
  </si>
  <si>
    <t>-1406854228</t>
  </si>
  <si>
    <t>Poznámka k položce:_x000D_
dle zhotovitelem vypracovaného kontrolního a zkušebního plánu_x000D_
rozbory zeminy pláně pro sanaci s návrhem zlepšení zeminy (návrh jen bude-li zemina vhodná na zlepšení, tj. bez jejího odstranění)</t>
  </si>
  <si>
    <t>8</t>
  </si>
  <si>
    <t>049102000</t>
  </si>
  <si>
    <t>Náklady vzniklé v souvislosti s přípravou stavby</t>
  </si>
  <si>
    <t>1798467501</t>
  </si>
  <si>
    <t>Poznámka k položce:_x000D_
Zajištění pracoviště, součinnost s investorem, vypínání, zkoušení, kontrolní prohlídky, předání.</t>
  </si>
  <si>
    <t>9</t>
  </si>
  <si>
    <t>049103000</t>
  </si>
  <si>
    <t>Náklady vzniklé v souvislosti s realizací stavby</t>
  </si>
  <si>
    <t>1214246623</t>
  </si>
  <si>
    <t>Poznámka k položce:_x000D_
Dodavatel zajistí zpracování fotodokumentace průběhu prací na stavbě, kterou následně předá investorovi na CD._x000D_
digitální fotodokumentace stavby pro správce, přejímku, kolaudaci, pasport VO</t>
  </si>
  <si>
    <t>10</t>
  </si>
  <si>
    <t>R</t>
  </si>
  <si>
    <t>Provizorní dopravní značení a opatření pro pohyb chodců</t>
  </si>
  <si>
    <t>vlastní</t>
  </si>
  <si>
    <t>-1146872417</t>
  </si>
  <si>
    <t>Poznámka k položce:_x000D_
Zřízení a odstranění vč. příplatku za každý den použití dočasného dopravního značení. Přípravu, projednání a zajištění vydání Stanovení dočasného DZ zajišťuje objednatel.</t>
  </si>
  <si>
    <t>VRN</t>
  </si>
  <si>
    <t>Vedlejší rozpočtové náklady</t>
  </si>
  <si>
    <t>11</t>
  </si>
  <si>
    <t>032103000</t>
  </si>
  <si>
    <t>Náklady na zřízení, provoz zařízení staveniště po dobu stavby a jeho následné rozebrání</t>
  </si>
  <si>
    <t>-1408731706</t>
  </si>
  <si>
    <t>Poznámka k položce:_x000D_
Včetně mobilního WC a oplocení.</t>
  </si>
  <si>
    <t>SO 101 - Komunikace</t>
  </si>
  <si>
    <t>Soupis: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</si>
  <si>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</si>
  <si>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</si>
  <si>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</si>
  <si>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</si>
  <si>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</si>
  <si>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</si>
  <si>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</si>
  <si>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</si>
  <si>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</si>
  <si>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111211201</t>
  </si>
  <si>
    <t>Odstranění křovin a stromů průměru kmene do 100 mm i s kořeny sklonu terénu přes 1:5 ručně</t>
  </si>
  <si>
    <t>m2</t>
  </si>
  <si>
    <t>164859000</t>
  </si>
  <si>
    <t>VV</t>
  </si>
  <si>
    <t>"kácení náletových dřevin, za odvoz k zpracování na topení =" 1</t>
  </si>
  <si>
    <t>Součet</t>
  </si>
  <si>
    <t>113107223</t>
  </si>
  <si>
    <t>Odstranění podkladu z kameniva drceného tl přes 200 do 300 mm strojně pl přes 200 m2</t>
  </si>
  <si>
    <t>-544646969</t>
  </si>
  <si>
    <t>částečné využití na zásypy v rámci SO 301 a dosypání do úrovně pláně v rámci SO 101</t>
  </si>
  <si>
    <t>"odkop vrstev vozovky tl. 300 mm =" 735,550</t>
  </si>
  <si>
    <t>113154224</t>
  </si>
  <si>
    <t>Frézování živičného krytu tl 100 mm pruh š přes 0,5 do 1 m pl přes 500 do 1000 m2 bez překážek v trase</t>
  </si>
  <si>
    <t>-647563493</t>
  </si>
  <si>
    <t>vzniklý recyklát zhotovitel odkupuje a odváží na své náklady</t>
  </si>
  <si>
    <t>"frézování 90 mm =" 735,550</t>
  </si>
  <si>
    <t>113202111</t>
  </si>
  <si>
    <t>Vytrhání obrub krajníků obrubníků stojatých</t>
  </si>
  <si>
    <t>m</t>
  </si>
  <si>
    <t>-489833913</t>
  </si>
  <si>
    <t>"vybourání stávající betonové obruby =" 6,0</t>
  </si>
  <si>
    <t>121151103</t>
  </si>
  <si>
    <t>Sejmutí ornice plochy do 100 m2 tl vrstvy do 200 mm strojně</t>
  </si>
  <si>
    <t>172973591</t>
  </si>
  <si>
    <t>"sejmutí ornice tl. 100 mm =" 584,0</t>
  </si>
  <si>
    <t>122351104</t>
  </si>
  <si>
    <t>Odkopávky a prokopávky nezapažené v hornině třídy těžitelnosti II skupiny 4 objem do 500 m3 strojně</t>
  </si>
  <si>
    <t>m3</t>
  </si>
  <si>
    <t>970888598</t>
  </si>
  <si>
    <t>"odkop zeminy tl. 290 mm =" 169,360</t>
  </si>
  <si>
    <t>"odkop zeminy tl. 390 mm =" 634,130</t>
  </si>
  <si>
    <t>129001101</t>
  </si>
  <si>
    <t>Příplatek za ztížení odkopávky nebo prokopávky v blízkosti inženýrských sítí</t>
  </si>
  <si>
    <t>-656192754</t>
  </si>
  <si>
    <t>"uložení kabelů CETIN do chrániček =" 0,8*0,4*21</t>
  </si>
  <si>
    <t>132351101</t>
  </si>
  <si>
    <t>Hloubení rýh nezapažených š do 800 mm v hornině třídy těžitelnosti II skupiny 4 objem do 20 m3 strojně</t>
  </si>
  <si>
    <t>641918876</t>
  </si>
  <si>
    <t>"uložení kabelů CETIN do chrániček =" 0,8*1,0*21</t>
  </si>
  <si>
    <t>162651112</t>
  </si>
  <si>
    <t>Vodorovné přemístění přes 4 000 do 5000 m výkopku/sypaniny z horniny třídy těžitelnosti I skupiny 1 až 3</t>
  </si>
  <si>
    <t>-778985512</t>
  </si>
  <si>
    <t>"sejmutá ornice na deponii =" 0,10*584,0</t>
  </si>
  <si>
    <t>"ornice z deponie ke zpětnému ohumusování =" 0,150*250,0</t>
  </si>
  <si>
    <t>162751137</t>
  </si>
  <si>
    <t>Vodorovné přemístění přes 9 000 do 10000 m výkopku/sypaniny z horniny třídy těžitelnosti II skupiny 4 a 5</t>
  </si>
  <si>
    <t>2135802549</t>
  </si>
  <si>
    <t>"zemina z odkopu v  tl. 290 mm =" 169,36</t>
  </si>
  <si>
    <t>"zemina z odkopu v  tl. 390 mm =" 634,130</t>
  </si>
  <si>
    <t>162751139</t>
  </si>
  <si>
    <t>Příplatek k vodorovnému přemístění výkopku/sypaniny z horniny třídy těžitelnosti II skupiny 4 a 5 ZKD 1000 m přes 10000 m</t>
  </si>
  <si>
    <t>1508515184</t>
  </si>
  <si>
    <t>předpokládaná vzdálenost 15 km</t>
  </si>
  <si>
    <t>"zemina z odkopu v  tl. 290 mm =" (15-10)*169,36</t>
  </si>
  <si>
    <t>"zemina z odkopu v  tl. 390 mm =" (15-10)*634,130</t>
  </si>
  <si>
    <t>12</t>
  </si>
  <si>
    <t>167151101</t>
  </si>
  <si>
    <t>Nakládání výkopku z hornin třídy těžitelnosti I skupiny 1 až 3 do 100 m3</t>
  </si>
  <si>
    <t>-1230705708</t>
  </si>
  <si>
    <t>"naložení orinice ne deponii na deponii =" 0,150*250,0</t>
  </si>
  <si>
    <t>13</t>
  </si>
  <si>
    <t>171151111</t>
  </si>
  <si>
    <t>Uložení sypaniny z hornin nesoudržných sypkých do násypů zhutněných strojně</t>
  </si>
  <si>
    <t>-1781210290</t>
  </si>
  <si>
    <t>využití materiálu z odstraněných k-čních vrstev uložených na deponii, naložení a dovoz oddíl 997</t>
  </si>
  <si>
    <t>"dosypání zeminou vhodnou dle ČSN 73133 (např. ŠD) na úroveň pláně =" 89,20</t>
  </si>
  <si>
    <t>14</t>
  </si>
  <si>
    <t>171201231</t>
  </si>
  <si>
    <t>Poplatek za uložení zeminy a kamení na recyklační skládce (skládkovné) kód odpadu 17 05 04</t>
  </si>
  <si>
    <t>t</t>
  </si>
  <si>
    <t>1250711307</t>
  </si>
  <si>
    <t>"zemina z odkopu v  tl. 290 mm =" 1,80*169,36</t>
  </si>
  <si>
    <t>"zemina z odkopu v  tl. 390 mm =" 1,80*634,130</t>
  </si>
  <si>
    <t>171251201</t>
  </si>
  <si>
    <t>Uložení sypaniny na skládky nebo meziskládky</t>
  </si>
  <si>
    <t>-1243747604</t>
  </si>
  <si>
    <t>uložení na deponii</t>
  </si>
  <si>
    <t>"uložení sejmuté ornice =" 58,40</t>
  </si>
  <si>
    <t>Mezisoučet</t>
  </si>
  <si>
    <t>16</t>
  </si>
  <si>
    <t>174111101</t>
  </si>
  <si>
    <t>Zásyp jam, šachet rýh nebo kolem objektů sypaninou se zhutněním ručně</t>
  </si>
  <si>
    <t>367364992</t>
  </si>
  <si>
    <t>"uložení kabelů CETIN do chrániček =" 16,800</t>
  </si>
  <si>
    <t>17</t>
  </si>
  <si>
    <t>181152302</t>
  </si>
  <si>
    <t>Úprava pláně pro silnice a dálnice v zářezech se zhutněním</t>
  </si>
  <si>
    <t>-1560168895</t>
  </si>
  <si>
    <t>"zhutnění podkladu =" 2945,53</t>
  </si>
  <si>
    <t>18</t>
  </si>
  <si>
    <t>181411122</t>
  </si>
  <si>
    <t>Založení lučního trávníku výsevem pl do 1000 m2 ve svahu přes 1:5 do 1:2</t>
  </si>
  <si>
    <t>-996945842</t>
  </si>
  <si>
    <t>"úprava ploch po ohumusování =" 250,0</t>
  </si>
  <si>
    <t>19</t>
  </si>
  <si>
    <t>M</t>
  </si>
  <si>
    <t>00572472</t>
  </si>
  <si>
    <t>osivo směs travní krajinná-rovinná</t>
  </si>
  <si>
    <t>kg</t>
  </si>
  <si>
    <t>-1814341541</t>
  </si>
  <si>
    <t>"spotřeba =" 0,035*250,0</t>
  </si>
  <si>
    <t>20</t>
  </si>
  <si>
    <t>182251101</t>
  </si>
  <si>
    <t>Svahování násypů strojně</t>
  </si>
  <si>
    <t>-798434466</t>
  </si>
  <si>
    <t>"srovnání terénu =" 250,0</t>
  </si>
  <si>
    <t>182351123</t>
  </si>
  <si>
    <t>Rozprostření ornice pl přes 100 do 500 m2 ve svahu přes 1:5 tl vrstvy do 200 mm strojně</t>
  </si>
  <si>
    <t>863966253</t>
  </si>
  <si>
    <t>"rozprostření ornice v tl. 150 mm =" 250,0</t>
  </si>
  <si>
    <t>22</t>
  </si>
  <si>
    <t>183403115</t>
  </si>
  <si>
    <t>Obdělání půdy kultivátorováním ve svahu přes 1:5 do 1:2</t>
  </si>
  <si>
    <t>995002362</t>
  </si>
  <si>
    <t>"zpětná úprava ploch =" 250,0</t>
  </si>
  <si>
    <t>23</t>
  </si>
  <si>
    <t>183403253</t>
  </si>
  <si>
    <t>Obdělání půdy hrabáním ve svahu přes 1:5 do 1:2</t>
  </si>
  <si>
    <t>1259455242</t>
  </si>
  <si>
    <t>24</t>
  </si>
  <si>
    <t>183403261</t>
  </si>
  <si>
    <t>Obdělání půdy válením ve svahu přes 1:5 do 1:2</t>
  </si>
  <si>
    <t>1676067974</t>
  </si>
  <si>
    <t>Komunikace pozemní</t>
  </si>
  <si>
    <t>25</t>
  </si>
  <si>
    <t>564831011</t>
  </si>
  <si>
    <t>Podklad ze štěrkodrtě ŠD plochy do 100 m2 tl 100 mm</t>
  </si>
  <si>
    <t>1640593191</t>
  </si>
  <si>
    <t>"manipulační plocha - dosypání a srovnání ŠD 0/63 tl. 100 mm =" 87,710</t>
  </si>
  <si>
    <t>26</t>
  </si>
  <si>
    <t>564851111</t>
  </si>
  <si>
    <t>Podklad ze štěrkodrtě ŠD plochy přes 100 m2 tl 150 mm</t>
  </si>
  <si>
    <t>842924689</t>
  </si>
  <si>
    <t>"štěrkodrť ŠDA 0/32 tl. 150 mm =" 2766,46</t>
  </si>
  <si>
    <t>"štěrkodrť ŠDb 0/63 tl. 150 mm =" 2945,53</t>
  </si>
  <si>
    <t>27</t>
  </si>
  <si>
    <t>565135111</t>
  </si>
  <si>
    <t>Asfaltový beton vrstva podkladní ACP 16 (obalované kamenivo OKS) tl 50 mm š do 3 m</t>
  </si>
  <si>
    <t>-2118333842</t>
  </si>
  <si>
    <t>"podkladní vrstva ACP 16+; 50 mm =" 2587,390</t>
  </si>
  <si>
    <t>28</t>
  </si>
  <si>
    <t>569903311</t>
  </si>
  <si>
    <t>Zřízení zemních krajnic se zhutněním</t>
  </si>
  <si>
    <t>-623144023</t>
  </si>
  <si>
    <t>"dosypání okrajů ŠD - z nakupovaného materiálu =" 2*0,03*895,33</t>
  </si>
  <si>
    <t>29</t>
  </si>
  <si>
    <t>58344171</t>
  </si>
  <si>
    <t>štěrkodrť frakce 0/32</t>
  </si>
  <si>
    <t>-888955987</t>
  </si>
  <si>
    <t>"spotřeba =" 2,20*53,720</t>
  </si>
  <si>
    <t>30</t>
  </si>
  <si>
    <t>573191111</t>
  </si>
  <si>
    <t>Postřik infiltrační kationaktivní emulzí v množství 1 kg/m2</t>
  </si>
  <si>
    <t>-1551798389</t>
  </si>
  <si>
    <t>"pod podkladní vrstvu =" 2587,390</t>
  </si>
  <si>
    <t>31</t>
  </si>
  <si>
    <t>573231106</t>
  </si>
  <si>
    <t>Postřik živičný spojovací ze silniční emulze v množství 0,30 kg/m2</t>
  </si>
  <si>
    <t>1738463356</t>
  </si>
  <si>
    <t>"pod obrusnou vrstvu =" 2497,86</t>
  </si>
  <si>
    <t>32</t>
  </si>
  <si>
    <t>577134211</t>
  </si>
  <si>
    <t>Asfaltový beton vrstva obrusná ACO 11 (ABS) tř. II tl 40 mm š do 3 m z nemodifikovaného asfaltu</t>
  </si>
  <si>
    <t>-528712438</t>
  </si>
  <si>
    <t>"obrusná vrstva ACO 11 tl. 40 mm =" 2497,86</t>
  </si>
  <si>
    <t>33</t>
  </si>
  <si>
    <t>596841120.2</t>
  </si>
  <si>
    <t>Kladení betonové dlažby komunikací pro pěší do lože z betonu C20/25 velikosti do 0,09 m2 pl do 50 m2</t>
  </si>
  <si>
    <t>-588787036</t>
  </si>
  <si>
    <t>"reliéfní dlažba červená, tl. 80 mm, kladeno do zavlhlého betonu C20/25 =" 10,20</t>
  </si>
  <si>
    <t>34</t>
  </si>
  <si>
    <t>59245226</t>
  </si>
  <si>
    <t>dlažba tvar obdélník betonová pro nevidomé 200x100x80mm barevná</t>
  </si>
  <si>
    <t>-630457437</t>
  </si>
  <si>
    <t>"spotřeba =" 1,03*10,20</t>
  </si>
  <si>
    <t>Ostatní konstrukce a práce, bourání</t>
  </si>
  <si>
    <t>35</t>
  </si>
  <si>
    <t>911111111</t>
  </si>
  <si>
    <t>Montáž zábradlí ocelového zabetonovaného</t>
  </si>
  <si>
    <t>32201467</t>
  </si>
  <si>
    <t>sloupky á 2,50 m, výška 1,30, výplň 1 vodorovný prut, patky z betonu C20/25-XF3</t>
  </si>
  <si>
    <t>"ocelové trubkové zábradlí =" 168,0 + 182,0</t>
  </si>
  <si>
    <t>36</t>
  </si>
  <si>
    <t>7670001R</t>
  </si>
  <si>
    <t>Ocelové zábradlí sloupky á 2,50 m, výška 1,30, výplň 1 vodorovný prut</t>
  </si>
  <si>
    <t>-181760890</t>
  </si>
  <si>
    <t>"PKO - červeno-bílý nátěr =" 168,0 + 182,0</t>
  </si>
  <si>
    <t>37</t>
  </si>
  <si>
    <t>914111111</t>
  </si>
  <si>
    <t>Montáž svislé dopravní značky do velikosti 1 m2 objímkami na sloupek nebo konzolu</t>
  </si>
  <si>
    <t>kus</t>
  </si>
  <si>
    <t>-839644671</t>
  </si>
  <si>
    <t>38</t>
  </si>
  <si>
    <t>404456R</t>
  </si>
  <si>
    <t>svislé dopravní značky</t>
  </si>
  <si>
    <t>658925765</t>
  </si>
  <si>
    <t>39</t>
  </si>
  <si>
    <t>914511112</t>
  </si>
  <si>
    <t>Montáž sloupku dopravních značek délky do 3,5 m s betonovým základem a patkou D 60 mm</t>
  </si>
  <si>
    <t>1598807707</t>
  </si>
  <si>
    <t>"Montáž nových sloupků pro SDZ =" 20</t>
  </si>
  <si>
    <t>40</t>
  </si>
  <si>
    <t>40445235</t>
  </si>
  <si>
    <t>sloupek pro dopravní značku Al D 60mm v 3,5m</t>
  </si>
  <si>
    <t>-267922095</t>
  </si>
  <si>
    <t>41</t>
  </si>
  <si>
    <t>915111112</t>
  </si>
  <si>
    <t>Vodorovné dopravní značení dělící čáry souvislé š 125 mm retroreflexní bílá barva</t>
  </si>
  <si>
    <t>-672924736</t>
  </si>
  <si>
    <t>"nástřik bílou retroreflexní barvou tl. 125 mm =" 95,31</t>
  </si>
  <si>
    <t>42</t>
  </si>
  <si>
    <t>915131112</t>
  </si>
  <si>
    <t>Vodorovné dopravní značení přechody pro chodce, šipky, symboly retroreflexní bílá barva</t>
  </si>
  <si>
    <t>-2011796748</t>
  </si>
  <si>
    <t>"10 x symbol 225 =" 10*1,50</t>
  </si>
  <si>
    <t>43</t>
  </si>
  <si>
    <t>915611111</t>
  </si>
  <si>
    <t>Předznačení vodorovného liniového značení</t>
  </si>
  <si>
    <t>1440891760</t>
  </si>
  <si>
    <t>44</t>
  </si>
  <si>
    <t>915621111</t>
  </si>
  <si>
    <t>Předznačení vodorovného plošného značení</t>
  </si>
  <si>
    <t>1580662216</t>
  </si>
  <si>
    <t>45</t>
  </si>
  <si>
    <t>916131213.2</t>
  </si>
  <si>
    <t>Osazení silničního obrubníku betonového stojatého s boční opěrou do lože z betonu prostého C20/25</t>
  </si>
  <si>
    <t>-1017431039</t>
  </si>
  <si>
    <t>"zřízení silniční obruby 150/250 do betonu C20/25 =" 106,160</t>
  </si>
  <si>
    <t>46</t>
  </si>
  <si>
    <t>59217031</t>
  </si>
  <si>
    <t>obrubník betonový silniční 1000x150x250mm</t>
  </si>
  <si>
    <t>1627200036</t>
  </si>
  <si>
    <t>"spotřeba =" 1,01*106,160</t>
  </si>
  <si>
    <t>47</t>
  </si>
  <si>
    <t>919732211</t>
  </si>
  <si>
    <t>Styčná spára napojení nového živičného povrchu na stávající za tepla š 15 mm hl 25 mm s prořezáním</t>
  </si>
  <si>
    <t>-1035457016</t>
  </si>
  <si>
    <t>"napojení starého a nového krytu =" 121,62</t>
  </si>
  <si>
    <t>48</t>
  </si>
  <si>
    <t>919735112</t>
  </si>
  <si>
    <t>Řezání stávajícího živičného krytu hl přes 50 do 100 mm</t>
  </si>
  <si>
    <t>-2084808425</t>
  </si>
  <si>
    <t>"řezání stávajícího živičného krytu =" 121,62</t>
  </si>
  <si>
    <t>49</t>
  </si>
  <si>
    <t>963051111</t>
  </si>
  <si>
    <t>Bourání mostní nosné konstrukce z ŽB</t>
  </si>
  <si>
    <t>-1740325542</t>
  </si>
  <si>
    <t>"vodorovné konstrukce =" 10*0,50</t>
  </si>
  <si>
    <t>"svislé konstrukce (stěny, základy) - odhad =" 2*(5*0,7*1,0)+2*(5*0,8*0,8)</t>
  </si>
  <si>
    <t>"svislé konstrukce (opěry ocelové lávky) - odhad =" 2*(2*0,8*1,0)</t>
  </si>
  <si>
    <t>50</t>
  </si>
  <si>
    <t>963071112</t>
  </si>
  <si>
    <t>Demontáž ocelových prvků mostů šroubovaných nebo svařovaných přes 100 kg</t>
  </si>
  <si>
    <t>150400575</t>
  </si>
  <si>
    <t>"naložení a odvoz stávající konstrukce ocelové lávky (odhad hmotnosti) =" 1500,0</t>
  </si>
  <si>
    <t>51</t>
  </si>
  <si>
    <t>966006132</t>
  </si>
  <si>
    <t>Odstranění značek dopravních nebo orientačních se sloupky s betonovými patkami</t>
  </si>
  <si>
    <t>1776242440</t>
  </si>
  <si>
    <t>"demontáž stavajícího SDZ včetně předání správci =" 1</t>
  </si>
  <si>
    <t>52</t>
  </si>
  <si>
    <t>966075141</t>
  </si>
  <si>
    <t>Odstranění kovového zábradlí vcelku</t>
  </si>
  <si>
    <t>1865779759</t>
  </si>
  <si>
    <t>"demontáž a likvidace stávajícího ocelového trubkového zábradlí lávky =" 5,50</t>
  </si>
  <si>
    <t>53</t>
  </si>
  <si>
    <t>990-102R1</t>
  </si>
  <si>
    <t>Půlená chránička DN 110 - dodávka a montáž</t>
  </si>
  <si>
    <t>-1597030479</t>
  </si>
  <si>
    <t>"dělená chránička - včetně uložení kabelu sdělovacího vedení do chráničky =" 21,0</t>
  </si>
  <si>
    <t>997</t>
  </si>
  <si>
    <t>Přesun sutě</t>
  </si>
  <si>
    <t>54</t>
  </si>
  <si>
    <t>997211511</t>
  </si>
  <si>
    <t>Vodorovná doprava suti po suchu na vzdálenost do 1 km</t>
  </si>
  <si>
    <t>1568055986</t>
  </si>
  <si>
    <t>"z vybourání betonové láky =" 2,40*18,40</t>
  </si>
  <si>
    <t>"svislé konstrukce (opěry ocelové lávky) - odhad =" 2,40*3,20</t>
  </si>
  <si>
    <t>55</t>
  </si>
  <si>
    <t>997211519</t>
  </si>
  <si>
    <t>Příplatek ZKD 1 km u vodorovné dopravy suti</t>
  </si>
  <si>
    <t>1920873986</t>
  </si>
  <si>
    <t>"z vybourání betonové láky =" (15-1)*44,160</t>
  </si>
  <si>
    <t>"svislé konstrukce (opěry ocelové lávky) - odhad =" (15-1)*7,680</t>
  </si>
  <si>
    <t>56</t>
  </si>
  <si>
    <t>997211611</t>
  </si>
  <si>
    <t>Nakládání suti na dopravní prostředky pro vodorovnou dopravu</t>
  </si>
  <si>
    <t>28015562</t>
  </si>
  <si>
    <t>"z vybourání betonové láky - naložení na dopravní prostředek =" 44,160</t>
  </si>
  <si>
    <t>57</t>
  </si>
  <si>
    <t>997221551</t>
  </si>
  <si>
    <t>Vodorovná doprava suti ze sypkých materiálů do 1 km</t>
  </si>
  <si>
    <t>-1441634455</t>
  </si>
  <si>
    <t>odvoz a dovoz deponie</t>
  </si>
  <si>
    <t>"odvoz odstraněných podkladních vrstev na deponii  pro zásyp rýhy v rámci SO 301 =" 1,467*70,125*1,15</t>
  </si>
  <si>
    <t>"odvoz odstraněných podkladních vrstev na deponii  pro dosypání v rámci SO 101 =" 1,467*89,20*1,15</t>
  </si>
  <si>
    <t>"dovoz odstraněných podkladních vrstev z deponie  pro dosypání v rámci SO 101 =" 150,485</t>
  </si>
  <si>
    <t>odvoz skládka</t>
  </si>
  <si>
    <t>"odvoz přebytečného materiálu z konstrukčních vrstev =" (0,440*735,55)-118,304-150,485</t>
  </si>
  <si>
    <t>58</t>
  </si>
  <si>
    <t>997221559</t>
  </si>
  <si>
    <t>Příplatek ZKD 1 km u vodorovné dopravy suti ze sypkých materiálů</t>
  </si>
  <si>
    <t>332175725</t>
  </si>
  <si>
    <t>předpokládaná vzdálenost 5 km</t>
  </si>
  <si>
    <t>"odvoz odstraněných podkladních vrstev na deponii  pro zásyp rýhy v rámci SO 301 =" (5-1)*118,304</t>
  </si>
  <si>
    <t>"odvoz odstraněných podkladních vrstev na deponii  pro dosypání v rámci SO 101 =" (5-1)*150,485</t>
  </si>
  <si>
    <t>"dovoz odstraněných podkladních vrstev z deponie  pro dosypání v rámci SO 101 =" (5-1)*150,485</t>
  </si>
  <si>
    <t>"odvoz přebytečného materiálu z konstrukčních vrstev =" (15-1)*54,853</t>
  </si>
  <si>
    <t>59</t>
  </si>
  <si>
    <t>997221571</t>
  </si>
  <si>
    <t>Vodorovná doprava vybouraných hmot do 1 km</t>
  </si>
  <si>
    <t>-2092267719</t>
  </si>
  <si>
    <t>"suť z vybourání stávající betonové obruby =" 0,205*6,0</t>
  </si>
  <si>
    <t>60</t>
  </si>
  <si>
    <t>997221579</t>
  </si>
  <si>
    <t>Příplatek ZKD 1 km u vodorovné dopravy vybouraných hmot</t>
  </si>
  <si>
    <t>90266915</t>
  </si>
  <si>
    <t>"suť z vybourání stávající betonové obruby =" (15-1)*1,230</t>
  </si>
  <si>
    <t>61</t>
  </si>
  <si>
    <t>997221611</t>
  </si>
  <si>
    <t>-818016945</t>
  </si>
  <si>
    <t>"naložení odstraněných podkladních vrstev na deponii pro dosypání =" 118,304</t>
  </si>
  <si>
    <t>62</t>
  </si>
  <si>
    <t>997221861</t>
  </si>
  <si>
    <t>Poplatek za uložení stavebního odpadu na recyklační skládce (skládkovné) z prostého betonu pod kódem 17 01 01</t>
  </si>
  <si>
    <t>1374607421</t>
  </si>
  <si>
    <t>"suť z vybourání stávající betonové obruby =" 1,230</t>
  </si>
  <si>
    <t>63</t>
  </si>
  <si>
    <t>997221862</t>
  </si>
  <si>
    <t>Poplatek za uložení stavebního odpadu na recyklační skládce (skládkovné) z armovaného betonu pod kódem 17 01 01</t>
  </si>
  <si>
    <t>1592089436</t>
  </si>
  <si>
    <t>"z vybourání betonové láky =" 44,160</t>
  </si>
  <si>
    <t>"svislé konstrukce (opěry ocelové lávky) - odhad =" 7,680</t>
  </si>
  <si>
    <t>64</t>
  </si>
  <si>
    <t>997221873</t>
  </si>
  <si>
    <t>Poplatek za uložení stavebního odpadu na recyklační skládce (skládkovné) zeminy a kamení zatříděného do Katalogu odpadů pod kódem 17 05 04</t>
  </si>
  <si>
    <t>-1763966372</t>
  </si>
  <si>
    <t>"přebytečný materiál z konstrukčních vrstev =" 54,853</t>
  </si>
  <si>
    <t>998</t>
  </si>
  <si>
    <t>Přesun hmot</t>
  </si>
  <si>
    <t>65</t>
  </si>
  <si>
    <t>998225111</t>
  </si>
  <si>
    <t>Přesun hmot pro pozemní komunikace s krytem z kamene, monolitickým betonovým nebo živičným</t>
  </si>
  <si>
    <t>-162386882</t>
  </si>
  <si>
    <t>116951201</t>
  </si>
  <si>
    <t>Úprava zemin vápnem nebo směsnými hydraulickými pojivy</t>
  </si>
  <si>
    <t>-1907213336</t>
  </si>
  <si>
    <t>"zlepšení zeminy pláně dle navržené receptury =" 0,30*1500,0</t>
  </si>
  <si>
    <t>58530170</t>
  </si>
  <si>
    <t>vápno nehašené CL 90-Q pro úpravu zemin standardní</t>
  </si>
  <si>
    <t>-1656610179</t>
  </si>
  <si>
    <t>"spotřeba =" 0,3*1500,0*1,65*0,02</t>
  </si>
  <si>
    <t>352419591</t>
  </si>
  <si>
    <t>"odkop pro sanaci podloží v tl. 0,30 m =" 0,30*1445,53</t>
  </si>
  <si>
    <t>1985881207</t>
  </si>
  <si>
    <t>"z odkopu pro sanaci v tl. 0,30 m =" 433,659</t>
  </si>
  <si>
    <t>-1817403542</t>
  </si>
  <si>
    <t>celková vzdálenost k odvozu 15 km</t>
  </si>
  <si>
    <t>"z odkopu pro sanaci  v tl. 0,30 m =" (15-1)*433,659</t>
  </si>
  <si>
    <t>-1068219474</t>
  </si>
  <si>
    <t>"z odkopu pro sanaci v tl. 0,30 m =" 1,80*433,659</t>
  </si>
  <si>
    <t>181951114</t>
  </si>
  <si>
    <t>Úprava pláně v hornině třídy těžitelnosti II skupiny 4 a 5 se zhutněním strojně</t>
  </si>
  <si>
    <t>-1011378666</t>
  </si>
  <si>
    <t>564851011</t>
  </si>
  <si>
    <t>Podklad ze štěrkodrtě ŠD plochy do 100 m2 tl 150 mm</t>
  </si>
  <si>
    <t>964722953</t>
  </si>
  <si>
    <t>výměna podloží o mocnosti 0,3 m ze štěrkodrti 0/63mm</t>
  </si>
  <si>
    <t>"ve dvou vrstvách tl. 150 mm =" 1445,530 * 2</t>
  </si>
  <si>
    <t>-1330739922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</si>
  <si>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</si>
  <si>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</si>
  <si>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</si>
  <si>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7 - Přidružená stavební výroba</t>
  </si>
  <si>
    <t>014102B</t>
  </si>
  <si>
    <t>POPLATKY ZA SKLÁDKU - ZEMINA</t>
  </si>
  <si>
    <t>T</t>
  </si>
  <si>
    <t>-51166504</t>
  </si>
  <si>
    <t>"zemina z výkopu =" 1,80 * 52,0</t>
  </si>
  <si>
    <t>"zemina z výkopů pro prahy =" 1,80*5,304</t>
  </si>
  <si>
    <t>122733</t>
  </si>
  <si>
    <t>ODKOPÁVKY A PROKOPÁVKY OBECNÉ TŘ. I, ODVOZ DO 3KM</t>
  </si>
  <si>
    <t>M3</t>
  </si>
  <si>
    <t>-1405324967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</si>
  <si>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</si>
  <si>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"naložení na mezideponii pro zpětný zásyp =" 16,0</t>
  </si>
  <si>
    <t>122833</t>
  </si>
  <si>
    <t>ODKOPÁVKY A PROKOPÁVKY OBECNÉ TŘ. II, ODVOZ DO 3KM</t>
  </si>
  <si>
    <t>528681183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</si>
  <si>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</si>
  <si>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"část výkopu na mezideponii pro zpětný zásyp =" 16,0</t>
  </si>
  <si>
    <t>122838</t>
  </si>
  <si>
    <t>ODKOPÁVKY A PROKOPÁVKY OBECNÉ TŘ. II, ODVOZ DO 20KM</t>
  </si>
  <si>
    <t>-1616900763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</si>
  <si>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</si>
  <si>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"celkový výkop =" 68,0</t>
  </si>
  <si>
    <t>"odpočet části kubatury pro zpětný zásyp =" -16,0</t>
  </si>
  <si>
    <t>132838</t>
  </si>
  <si>
    <t>HLOUBENÍ RÝH ŠÍŘ DO 2M PAŽ I NEPAŽ TŘ. II, ODVOZ DO 20KM</t>
  </si>
  <si>
    <t>-1666851801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</si>
  <si>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</si>
  <si>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"hloubení rýh pro prahy a základy koryta =" 5,304</t>
  </si>
  <si>
    <t>17411</t>
  </si>
  <si>
    <t>ZÁSYP JAM A RÝH ZEMINOU SE ZHUTNĚNÍM</t>
  </si>
  <si>
    <t>666957085</t>
  </si>
  <si>
    <t>Poznámka k položce:_x000D_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</si>
  <si>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"zpětný zásyp zeminy z výkopu (dovoz z mezideponie) =" 16,0</t>
  </si>
  <si>
    <t>18215</t>
  </si>
  <si>
    <t>SVAHOVÁNÍ V ZÁŘEZECH TŘ II STROJNĚ</t>
  </si>
  <si>
    <t>M2</t>
  </si>
  <si>
    <t>-1676799517</t>
  </si>
  <si>
    <t>"tvarování svahů stávajících koryt =" 55,0</t>
  </si>
  <si>
    <t>Zakládání</t>
  </si>
  <si>
    <t>272325</t>
  </si>
  <si>
    <t>ZÁKLADY ZE ŽELEZOBETONU DO C30/37</t>
  </si>
  <si>
    <t>-1115321352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</si>
  <si>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</t>
  </si>
  <si>
    <t>"základy =" 1,0 * 0,50 * 4,20 * 2</t>
  </si>
  <si>
    <t>272365</t>
  </si>
  <si>
    <t>VÝZTUŽ ZÁKLADŮ Z OCELI 10505, B500B</t>
  </si>
  <si>
    <t>-2143211292</t>
  </si>
  <si>
    <t>Poznámka k položce:_x000D_
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</t>
  </si>
  <si>
    <t>"výztuž =" 0,150 * 4,20</t>
  </si>
  <si>
    <t>Svislé a kompletní konstrukce</t>
  </si>
  <si>
    <t>389325</t>
  </si>
  <si>
    <t>MOSTNÍ RÁMOVÉ KONSTRUKCE ZE ŽELEZOBETONU C30/37</t>
  </si>
  <si>
    <t>-988118308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</si>
  <si>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</si>
  <si>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"stojky =" 0,50 * 1,550 * 4,20 * 2</t>
  </si>
  <si>
    <t>"příčle =" 0,40 * 4,0 * 4,20</t>
  </si>
  <si>
    <t>"náběhy =" (0,25*0,25*0,50) * 4,20 * 2</t>
  </si>
  <si>
    <t>389365</t>
  </si>
  <si>
    <t>VÝZTUŽ MOSTNÍ RÁMOVÉ KONSTRUKCE Z OCELI 10505, B500B</t>
  </si>
  <si>
    <t>1506813939</t>
  </si>
  <si>
    <t>"spotřeba =" 0,150*13,493</t>
  </si>
  <si>
    <t>Vodorovné konstrukce</t>
  </si>
  <si>
    <t>451314</t>
  </si>
  <si>
    <t>PODKLADNÍ A VÝPLŇOVÉ VRSTVY Z PROSTÉHO BETONU C25/30</t>
  </si>
  <si>
    <t>-1690098612</t>
  </si>
  <si>
    <t>Poznámka k položce:_x000D_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</si>
  <si>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lože z betonu C20/25 tl. 100 mm</t>
  </si>
  <si>
    <t>"dlažba koryta z lomového kamene do bet. Lože =" 0,10 * 25,0</t>
  </si>
  <si>
    <t>461315</t>
  </si>
  <si>
    <t>PATKY Z PROSTÉHO BETONU C30/37</t>
  </si>
  <si>
    <t>-2144242678</t>
  </si>
  <si>
    <t>Poznámka k položce:_x000D_
položka zahrnuje:_x000D_
- nutné zemní práce (hloubení rýh a pod.)_x000D_
- dodání  čerstvého  betonu  (betonové  směsi)  požadované  kvality,  jeho  uložení  do požadovaného tvaru při jakékoliv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zřízení  všech  požadovaných  otvorů, kapes, výklenků, prostupů, dutin, drážek a pod., vč. ztížení práce a úprav  kolem nich,_x000D_
- úpravy pro osazení doplňkových konstrukcí a vybavení,_x000D_
- úpravy povrchu pro položení požadované izolace, povlaků a nátěrů, případně vyspravení,_x000D_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</t>
  </si>
  <si>
    <t>"zřízení betonového uzavíracího prahu 0,4 x 1 m =" 0,40 * 1,0 * 3,90</t>
  </si>
  <si>
    <t>"zřízení základů koryta 0,3 x 0,8 m =" 0,30 * 0,80 * 15,60</t>
  </si>
  <si>
    <t>46321</t>
  </si>
  <si>
    <t>ROVNANINA Z LOMOVÉHO KAMENE</t>
  </si>
  <si>
    <t>-1086249954</t>
  </si>
  <si>
    <t>Poznámka k položce:_x000D_
položka zahrnuje:_x000D_
- dodávku a vyrovnání lomového kamene předepsané frakce do předepsaného tvaru včetně mimostaveništní a vnitrostaveništní dopravy_x000D_
není-li v zadávací dokumentaci uvedeno jinak, jedná se o nakupovaný materiál</t>
  </si>
  <si>
    <t>"opevněné svahů kamennou rovnaninou =" 0,40 * 3,80</t>
  </si>
  <si>
    <t>465512</t>
  </si>
  <si>
    <t>DLAŽBY Z LOMOVÉHO KAMENE NA MC</t>
  </si>
  <si>
    <t>1601648546</t>
  </si>
  <si>
    <t>Poznámka k položce:_x000D_
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</t>
  </si>
  <si>
    <t>"dlažba koryta z lomového kamene do bet. Lože =" 0,20 * 25,0</t>
  </si>
  <si>
    <t>Přidružená stavební výroba</t>
  </si>
  <si>
    <t>760040040</t>
  </si>
  <si>
    <t>Poznámka k položce:_x000D_
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geotextilii, cementový potěr, izolační přizdívku</t>
  </si>
  <si>
    <t>"vodorovná konstrukce =" 5,0 * 4,20</t>
  </si>
  <si>
    <t>"svislá část 0,75m pod hranu =" 0,75 * 4,20 * 2</t>
  </si>
  <si>
    <t>-1590399465</t>
  </si>
  <si>
    <t>9111A1</t>
  </si>
  <si>
    <t>ZÁBRADLÍ SILNIČNÍ S VODOR MADLY - DODÁVKA A MONTÁŽ</t>
  </si>
  <si>
    <t>-1994914688</t>
  </si>
  <si>
    <t>Poznámka k položce:_x000D_
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</t>
  </si>
  <si>
    <t>"ocelové trubkové zábradlí na mostních objektech =" 14,70</t>
  </si>
  <si>
    <t>447841325</t>
  </si>
  <si>
    <t>"zemina z výkopu =" 1,80 * 84,0</t>
  </si>
  <si>
    <t>"zemina z výkopů pro prahy =" 1,80*8,240</t>
  </si>
  <si>
    <t>-1414333175</t>
  </si>
  <si>
    <t>"naložení na mezideponii pro zpětný zásyp =" 41,0</t>
  </si>
  <si>
    <t>1902051256</t>
  </si>
  <si>
    <t>"část výkopu na mezideponii pro zpětný zásyp =" 41,0</t>
  </si>
  <si>
    <t>436946442</t>
  </si>
  <si>
    <t>"celkový výkop =" 125,0</t>
  </si>
  <si>
    <t>"odpočet části kubatury pro zpětný zásyp =" -41,0</t>
  </si>
  <si>
    <t>26920310</t>
  </si>
  <si>
    <t>"hloubení rýh pro prahy a základy koryta =" 8,204</t>
  </si>
  <si>
    <t>949026779</t>
  </si>
  <si>
    <t>"zpětný zásyp zeminy z výkopu (dovoz z mezideponie) =" 41,0</t>
  </si>
  <si>
    <t>1970778302</t>
  </si>
  <si>
    <t>"tvarování svahů stávajících koryt =" 75,0</t>
  </si>
  <si>
    <t>-1209327793</t>
  </si>
  <si>
    <t>"základy =" 1,50 * 0,50 * 5,50 * 2</t>
  </si>
  <si>
    <t>244318549</t>
  </si>
  <si>
    <t>"výztuž =" 0,150 * 8,250</t>
  </si>
  <si>
    <t>1624624906</t>
  </si>
  <si>
    <t>"stojky =" 0,50 * 2,30 * 5,50 * 2</t>
  </si>
  <si>
    <t>"příčle =" 0,50 * 5,80 * 5,50</t>
  </si>
  <si>
    <t>"náběhy =" (0,25*0,25*0,50) * 5,50 * 2</t>
  </si>
  <si>
    <t>2129680720</t>
  </si>
  <si>
    <t>"spotřeba =" 0,150*28,944</t>
  </si>
  <si>
    <t>-901557445</t>
  </si>
  <si>
    <t>"dlažba koryta z lomového kamene do bet. Lože =" 0,10 * 69,0</t>
  </si>
  <si>
    <t>-169141779</t>
  </si>
  <si>
    <t>"zřízení betonového uzavíracího prahu 0,4 x 1 m =" 0,40 * 1,0 * 3,20</t>
  </si>
  <si>
    <t>"zřízení základů koryta 0,3 x 0,8 m =" 0,30 * 0,80 * 29,0</t>
  </si>
  <si>
    <t>2086829712</t>
  </si>
  <si>
    <t>"opevněné svahů kamennou rovnaninou =" 0,40 * 11,20</t>
  </si>
  <si>
    <t>359019609</t>
  </si>
  <si>
    <t>"dlažba koryta z lomového kamene do bet. Lože =" 0,20 * 69,0</t>
  </si>
  <si>
    <t>351875787</t>
  </si>
  <si>
    <t>"vodorovná konstrukce =" 6,80 * 5,50</t>
  </si>
  <si>
    <t>"svislá část 0,75m pod hranu =" 0,75 * 5,50 * 2</t>
  </si>
  <si>
    <t>2145977442</t>
  </si>
  <si>
    <t>208563532</t>
  </si>
  <si>
    <t>113107221</t>
  </si>
  <si>
    <t>Odstranění podkladu z kameniva drceného tl do 100 mm strojně pl přes 200 m2</t>
  </si>
  <si>
    <t>1591522552</t>
  </si>
  <si>
    <t>přesun na mezideponii, využít na dosypání krajů</t>
  </si>
  <si>
    <t>"odstranění podkladu 90mm =" 2535,52-1120,94</t>
  </si>
  <si>
    <t>13473943</t>
  </si>
  <si>
    <t>"frézování 90 mm =" 1120,94</t>
  </si>
  <si>
    <t>1861462954</t>
  </si>
  <si>
    <t>"podkladní vrstva ACP 16+; 50 mm =" 2535,52</t>
  </si>
  <si>
    <t>-778820305</t>
  </si>
  <si>
    <t>přesun materiálu - viz oddíl 997</t>
  </si>
  <si>
    <t>"dosypání okrajů ŠD - z materiálu vyzískaného z podkladních vrstev =" 1414,580*0,090</t>
  </si>
  <si>
    <t>"dosypání okrajů ŠD - z nakupovaného materiálu =" (376,56*2*1,0*0,20)-127,312</t>
  </si>
  <si>
    <t>-1582164535</t>
  </si>
  <si>
    <t>"doplnění chybějícího materiálu - spotřeba =" 2,20*23,312</t>
  </si>
  <si>
    <t>439468529</t>
  </si>
  <si>
    <t>"pod podkladní vrstvu =" 2535,52</t>
  </si>
  <si>
    <t>1112946642</t>
  </si>
  <si>
    <t>1571187186</t>
  </si>
  <si>
    <t>-1283192365</t>
  </si>
  <si>
    <t>"napojení starého a nového krytu =" 23,76</t>
  </si>
  <si>
    <t>200893031</t>
  </si>
  <si>
    <t>"řezání stávajícího živičného krytu =" 23,76</t>
  </si>
  <si>
    <t>-58591917</t>
  </si>
  <si>
    <t>"suť z odstranění podkladu 90mm na mezideponii =" (0,170/10*9)*1414,58</t>
  </si>
  <si>
    <t>"suť z odstranění podkladu 90mm z mezideponie =" (0,170/10*9)*1414,58</t>
  </si>
  <si>
    <t>435620247</t>
  </si>
  <si>
    <t>předpokládaná vzdálenost 4 km</t>
  </si>
  <si>
    <t>"suť z odstranění podkladu 90mm na mezideponii =" (4-1)*216,431</t>
  </si>
  <si>
    <t>"suť z odstranění podkladu 90mm z mezideponie =" 649,293</t>
  </si>
  <si>
    <t>1306397157</t>
  </si>
  <si>
    <t>naložení na mezideponii pro zpětné zásypy a pro sanaci</t>
  </si>
  <si>
    <t>"suť z odstranění podkladu 90mm naložení na mezideponii =" 649,293</t>
  </si>
  <si>
    <t>-156610134</t>
  </si>
  <si>
    <t>Ing. Petr Kuda</t>
  </si>
  <si>
    <t xml:space="preserve">    8 - Trubní vedení</t>
  </si>
  <si>
    <t>115001104</t>
  </si>
  <si>
    <t>Převedení vody potrubím DN přes 250 do 300</t>
  </si>
  <si>
    <t>-1426812769</t>
  </si>
  <si>
    <t>"převedení splaškových vod po dobu realizace napojení nové kanalizace do stávajícího úseku =" 60</t>
  </si>
  <si>
    <t>115101201</t>
  </si>
  <si>
    <t>Čerpání vody na dopravní výšku do 10 m průměrný přítok do 500 l/min</t>
  </si>
  <si>
    <t>hod</t>
  </si>
  <si>
    <t>1422149942</t>
  </si>
  <si>
    <t>"čerpání splaškových vod po dobu realizace napojení nové kanalizace do stávajícího úseku =" 24*20</t>
  </si>
  <si>
    <t>115101301</t>
  </si>
  <si>
    <t>Pohotovost čerpací soupravy pro dopravní výšku do 10 m přítok do 500 l/min</t>
  </si>
  <si>
    <t>den</t>
  </si>
  <si>
    <t>1205048119</t>
  </si>
  <si>
    <t>132354203</t>
  </si>
  <si>
    <t>Hloubení zapažených rýh š do 2000 mm v hornině třídy těžitelnosti II skupiny 4 objem do 100 m3</t>
  </si>
  <si>
    <t>-22232988</t>
  </si>
  <si>
    <t>"výkop rýhy pro uložení potrubí =" (57,50-25,0) * 1,0*2,3</t>
  </si>
  <si>
    <t>"rozšíření pro startovací a koncovou jámu =" (5,0+5,0)*1,0*2,3</t>
  </si>
  <si>
    <t>141721224</t>
  </si>
  <si>
    <t>Řízený zemní protlak délky do 50 m hl do 6 m se zatažením potrubí průměru vrtu přes 500 do 600 mm v hornině třídy těžitelnosti I a II skupiny 1 až 4</t>
  </si>
  <si>
    <t>2146813145</t>
  </si>
  <si>
    <t>"protlak ocelovou chráničkou DN600 =" 25,0</t>
  </si>
  <si>
    <t>1403324R</t>
  </si>
  <si>
    <t>trubka ocelová bezešvá hladká tl 10 mm D 630mm</t>
  </si>
  <si>
    <t>-1987152901</t>
  </si>
  <si>
    <t>151201101</t>
  </si>
  <si>
    <t>Zřízení zátažného pažení a rozepření stěn rýh hl do 2 m</t>
  </si>
  <si>
    <t>675028323</t>
  </si>
  <si>
    <t>"pažení rýhy pro uložení potrubí =" 32,50 * 2,3 * 2</t>
  </si>
  <si>
    <t>151201111</t>
  </si>
  <si>
    <t>Odstranění zátažného pažení a rozepření stěn rýh hl do 2 m</t>
  </si>
  <si>
    <t>163005031</t>
  </si>
  <si>
    <t>1108081833</t>
  </si>
  <si>
    <t>"zemina z výkopu pro kanalizační potrubí =" 97,750</t>
  </si>
  <si>
    <t>"zemina z protlaku =" 0,315*0,315*3,14*25,0</t>
  </si>
  <si>
    <t>-2137023776</t>
  </si>
  <si>
    <t>"zemina z výkopu pro kanalizační potrubí =" (15-10)*97,750</t>
  </si>
  <si>
    <t>"zemina z protlaku =" (15-10)*7,789</t>
  </si>
  <si>
    <t>167151102</t>
  </si>
  <si>
    <t>Nakládání výkopku z hornin třídy těžitelnosti II skupiny 4 a 5 do 100 m3</t>
  </si>
  <si>
    <t>961486982</t>
  </si>
  <si>
    <t>"naložení zeminy z protlaku k odvozu na skládku =" 7,789</t>
  </si>
  <si>
    <t>76581728</t>
  </si>
  <si>
    <t>"zemina z výkopu pro kanalizační potrubí =" 1,80*97,750</t>
  </si>
  <si>
    <t>"zemina z protlaku =" 1,80*7,789</t>
  </si>
  <si>
    <t>97790491</t>
  </si>
  <si>
    <t>"zemina z protlaku =" 7,789</t>
  </si>
  <si>
    <t>174151101</t>
  </si>
  <si>
    <t>Zásyp jam, šachet rýh nebo kolem objektů sypaninou se zhutněním</t>
  </si>
  <si>
    <t>-617787321</t>
  </si>
  <si>
    <t>zásyp bude proveden kamenivem z odstraněných k-čních vrstev v rámci SO 101, naložení a dovoz oddíl 997 v SO 301</t>
  </si>
  <si>
    <t>"celkový výkop včetně starovací a koncové jámy =" 97,750</t>
  </si>
  <si>
    <t>"odpočet lože pod potrubí =" -32,50*1,0*0,10</t>
  </si>
  <si>
    <t>"odpočet pro obsyp =" -32,50*1,0*0,750</t>
  </si>
  <si>
    <t>175151101</t>
  </si>
  <si>
    <t>Obsypání potrubí strojně sypaninou bez prohození, uloženou do 3 m</t>
  </si>
  <si>
    <t>1802890017</t>
  </si>
  <si>
    <t>"obsyp potrubí =" ((57,50-25,0)*1,0*0,75)-(0,2*0,2*3,14*32,50)</t>
  </si>
  <si>
    <t>58344155</t>
  </si>
  <si>
    <t>štěrkodrť frakce 0/22</t>
  </si>
  <si>
    <t>2037406687</t>
  </si>
  <si>
    <t>"spotřeba =" 2,20*20,293</t>
  </si>
  <si>
    <t>451572111</t>
  </si>
  <si>
    <t>Lože pod potrubí otevřený výkop z kameniva drobného těženého</t>
  </si>
  <si>
    <t>1832858582</t>
  </si>
  <si>
    <t>"lože pod potrubí =" (57,5-25,0)*1,0*0,1</t>
  </si>
  <si>
    <t>Trubní vedení</t>
  </si>
  <si>
    <t>871392111</t>
  </si>
  <si>
    <t>Montáž kanalizačního potrubí z laminátových trub DN 400 se spojkami v otevřeném výkopu</t>
  </si>
  <si>
    <t>1092796105</t>
  </si>
  <si>
    <t>"potrubi DN400 sklolaminát =" 57,50</t>
  </si>
  <si>
    <t>28641264</t>
  </si>
  <si>
    <t>roury z odstředivě litého laminátu PN 1 SN 10000 se spojkou DN 400</t>
  </si>
  <si>
    <t>-712356184</t>
  </si>
  <si>
    <t>28641432</t>
  </si>
  <si>
    <t>spojka sklolaminátová s těsněním symetrická DN 400</t>
  </si>
  <si>
    <t>-1643162582</t>
  </si>
  <si>
    <t>"spojka pro napojení na stávající potrubí =" 1</t>
  </si>
  <si>
    <t>877390440.1</t>
  </si>
  <si>
    <t>Montáž šachtových vložek na kanalizačním potrubí z trub DN 400</t>
  </si>
  <si>
    <t>-965105389</t>
  </si>
  <si>
    <t>28617256</t>
  </si>
  <si>
    <t>vložka šachtová sklolaminátová SN8 nebo SN12 DN 400</t>
  </si>
  <si>
    <t>-1934981834</t>
  </si>
  <si>
    <t>"šachtová vložka s integrovaným těsněním pro SKL potrubí =" 1</t>
  </si>
  <si>
    <t>890231851</t>
  </si>
  <si>
    <t>Bourání šachet z prostého betonu strojně obestavěného prostoru přes 1,5 do 3 m3</t>
  </si>
  <si>
    <t>1815063917</t>
  </si>
  <si>
    <t>"odstranění stávající betonové šachtice DN 1000 2 ks =" (0,62*0,62*3,14*2,2)*2</t>
  </si>
  <si>
    <t>894410102</t>
  </si>
  <si>
    <t>Osazení betonových dílců pro kanalizační šachty DN 1000 šachtové dno výšky 800 mm</t>
  </si>
  <si>
    <t>-271333672</t>
  </si>
  <si>
    <t>59224354</t>
  </si>
  <si>
    <t>dno betonové šachty kanalizační jednolité 100x78x40cm</t>
  </si>
  <si>
    <t>724845614</t>
  </si>
  <si>
    <t>894410211</t>
  </si>
  <si>
    <t>Osazení betonových dílců pro kanalizační šachty DN 1000 skruž rovná výšky 250 mm</t>
  </si>
  <si>
    <t>-1515465438</t>
  </si>
  <si>
    <t>59224066</t>
  </si>
  <si>
    <t>skruž betonová DN 1000x250 PS, 100x25x12cm</t>
  </si>
  <si>
    <t>-823673782</t>
  </si>
  <si>
    <t>894410212</t>
  </si>
  <si>
    <t>Osazení betonových dílců pro kanalizační šachty DN 1000 skruž rovná výšky 500 mm</t>
  </si>
  <si>
    <t>-1272384349</t>
  </si>
  <si>
    <t>59224068</t>
  </si>
  <si>
    <t>skruž betonová DN 1000x500 PS, 100x50x12cm</t>
  </si>
  <si>
    <t>822718307</t>
  </si>
  <si>
    <t>894410213</t>
  </si>
  <si>
    <t>Osazení betonových dílců pro kanalizační šachty DN 1000 skruž rovná výšky 1000 mm</t>
  </si>
  <si>
    <t>954231177</t>
  </si>
  <si>
    <t>59224070</t>
  </si>
  <si>
    <t>skruž betonová DN 1000x1000 PS, 100x100x12cm</t>
  </si>
  <si>
    <t>1815637941</t>
  </si>
  <si>
    <t>894410231</t>
  </si>
  <si>
    <t>Osazení betonových dílců pro kanalizační šachty DN 800 skruž přechodová (konus)</t>
  </si>
  <si>
    <t>-612951881</t>
  </si>
  <si>
    <t>59224312R</t>
  </si>
  <si>
    <t>kónus šachetní betonový kapsové plastové stupadlo 100x62,5x85cm</t>
  </si>
  <si>
    <t>-935623419</t>
  </si>
  <si>
    <t>899103112</t>
  </si>
  <si>
    <t>Osazení poklopů litinových nebo ocelových včetně rámů pro třídu zatížení B125, C250</t>
  </si>
  <si>
    <t>996029378</t>
  </si>
  <si>
    <t>55241002</t>
  </si>
  <si>
    <t>poklop kanalizační betonový, litinový rám 125mm, B 125 bez odvětrání</t>
  </si>
  <si>
    <t>411858554</t>
  </si>
  <si>
    <t>899910201</t>
  </si>
  <si>
    <t>Výplň potrubí spádem cementopopílkovou suspenzí délky potrubí do 50 m</t>
  </si>
  <si>
    <t>163376691</t>
  </si>
  <si>
    <t>včetně zajištění čela potrubí</t>
  </si>
  <si>
    <t>"zaslepení stávajícího potrubí DN400 BET popílkocementovou směsí =" 47,35*3,14*0,2*0,2</t>
  </si>
  <si>
    <t>899911303</t>
  </si>
  <si>
    <t>Kluzná objímka výšky 90 mm vnějšího průměru potrubí přes 357 mm do 399 mm</t>
  </si>
  <si>
    <t>-610765006</t>
  </si>
  <si>
    <t>899911R</t>
  </si>
  <si>
    <t>Nasunutí potrubní sekce do chráničky</t>
  </si>
  <si>
    <t>-558572819</t>
  </si>
  <si>
    <t>892392121</t>
  </si>
  <si>
    <t>Tlaková zkouška vzduchem potrubí DN 400 těsnícím vakem ucpávkovým</t>
  </si>
  <si>
    <t>úsek</t>
  </si>
  <si>
    <t>-1095119632</t>
  </si>
  <si>
    <t>-579141049</t>
  </si>
  <si>
    <t>"dovoz odstraněných podkladních vrstev z SO 101 uložených na deponii  pro zásyp rýhy =" 1,467*70,125*1,15</t>
  </si>
  <si>
    <t>590753467</t>
  </si>
  <si>
    <t>"dovoz odstraněných podkladních vrstev z SO 101 uložených na deponii  pro zásyp rýhy =" (5-1)*118,304</t>
  </si>
  <si>
    <t>997221561</t>
  </si>
  <si>
    <t>Vodorovná doprava suti z kusových materiálů do 1 km</t>
  </si>
  <si>
    <t>-1330886855</t>
  </si>
  <si>
    <t>"odstranění stávající betonové šachtice DN 1000 - 2 ks =" ((0,62*0,62*3,14*2,2*2)-(0,5*0,5*3,14*2,2*2))*2,40</t>
  </si>
  <si>
    <t>997221569</t>
  </si>
  <si>
    <t>Příplatek ZKD 1 km u vodorovné dopravy suti z kusových materiálů</t>
  </si>
  <si>
    <t>1748729787</t>
  </si>
  <si>
    <t>"odstranění stávající betonové šachtice DN 1000 - 2 ks =" (15-1)*4,456</t>
  </si>
  <si>
    <t>-1959239046</t>
  </si>
  <si>
    <t>"naložení odstraněných podkladních vrstev na deponii z SO 101 pro zásyp rýhy =" 118,304</t>
  </si>
  <si>
    <t>-1519191428</t>
  </si>
  <si>
    <t>"odstranění stávající betonové šachtice DN 1000 - 2 ks =" 4,456</t>
  </si>
  <si>
    <t>998276101</t>
  </si>
  <si>
    <t>Přesun hmot pro trubní vedení z trub z plastických hmot otevřený výkop</t>
  </si>
  <si>
    <t>-1676838183</t>
  </si>
  <si>
    <t>Voráček</t>
  </si>
  <si>
    <t>M - Práce a dodávky M</t>
  </si>
  <si>
    <t xml:space="preserve">    I.  Demontáže - I.  Demontáže</t>
  </si>
  <si>
    <t xml:space="preserve">    II.A  MONTÁŽE - II.A  MONTÁŽE</t>
  </si>
  <si>
    <t xml:space="preserve">    II.B  MONTÁŽE - mate - II.B  MONTÁŽE - mate</t>
  </si>
  <si>
    <t xml:space="preserve">    III.  ZEMNÍ PRÁCE - III.  ZEMNÍ PRÁCE</t>
  </si>
  <si>
    <t xml:space="preserve">    IV.  HODINOVÁ ZÚČTOV - IV.  HODINOVÁ ZÚČTOV</t>
  </si>
  <si>
    <t>Práce a dodávky M</t>
  </si>
  <si>
    <t>I.  Demontáže</t>
  </si>
  <si>
    <t>210202016 - D</t>
  </si>
  <si>
    <t>Demontáž svítidlo výbojkové průmyslové nebo venkovní na sloupek parkový</t>
  </si>
  <si>
    <t>210204121 - D</t>
  </si>
  <si>
    <t>Demontáž patic stožárů osvětlení parkových litinových</t>
  </si>
  <si>
    <t>210204002 - D</t>
  </si>
  <si>
    <t>Demontáž stožárů osvětlení parkových ocelových</t>
  </si>
  <si>
    <t>210204201 - D</t>
  </si>
  <si>
    <t>Demontáž elektrovýzbroje stožárů osvětlení 1 okruh</t>
  </si>
  <si>
    <t>210812061 - D</t>
  </si>
  <si>
    <t>Demontáž měděných kabelů CYKY 750 V 3x1,5 mm2 uložených volně</t>
  </si>
  <si>
    <t>741123225 - D</t>
  </si>
  <si>
    <t>Demontáž hliníkových kabelů do 4x25 mm2 uložených volně</t>
  </si>
  <si>
    <t>210100096 - D</t>
  </si>
  <si>
    <t>Ukončení vodičů na svork s otev a uzav krytu vč zapojení žíly do 2,5 mm2 - odpojení</t>
  </si>
  <si>
    <t>210100251 - D</t>
  </si>
  <si>
    <t>Ukončení kabelů smršťovací záklopkou nebo páskou se zapojením bez letování žíly do 4x10 mm2 - odpojení</t>
  </si>
  <si>
    <t>II.A  MONTÁŽE</t>
  </si>
  <si>
    <t>210202016</t>
  </si>
  <si>
    <t>Montáž svítidlo výbojkové průmyslové nebo venkovní na sloupek parkový</t>
  </si>
  <si>
    <t>210204002</t>
  </si>
  <si>
    <t>Montáž stožárů osvětlení parkových ocelových</t>
  </si>
  <si>
    <t>210204121</t>
  </si>
  <si>
    <t>Montáž patic stožárů osvětlení parkových litinových</t>
  </si>
  <si>
    <t>210204201</t>
  </si>
  <si>
    <t>Montáž elektrovýzbroje stožárů osvětlení 1 okruh</t>
  </si>
  <si>
    <t>741110043</t>
  </si>
  <si>
    <t>Montáž trubek plastových ohebných D 48 mm uložených volně</t>
  </si>
  <si>
    <t>210100004</t>
  </si>
  <si>
    <t>Ukončení vodičů v rozváděči včetně zapojení průřezu žíly do 25 mm2</t>
  </si>
  <si>
    <t>210100096</t>
  </si>
  <si>
    <t>Ukončení vodičů na svork s otev a uzav krytu vč zapojení žíly do 2,5 mm2</t>
  </si>
  <si>
    <t>210100251</t>
  </si>
  <si>
    <t>Ukončení kabelů smršťovací záklopkou nebo páskou se zapojením bez letování žíly do 4x10 mm2</t>
  </si>
  <si>
    <t>210101234</t>
  </si>
  <si>
    <t>Propojení kabelů celoplast spojkou do 1 kV smršťovací do 4x35 mm2</t>
  </si>
  <si>
    <t>210120101</t>
  </si>
  <si>
    <t>Montáž pojistkových patron do 60 A se styčným kroužkem</t>
  </si>
  <si>
    <t>210220003</t>
  </si>
  <si>
    <t>Montáž uzemň vedení vodičů na povrchu páskou do 50 mm2</t>
  </si>
  <si>
    <t>210220022</t>
  </si>
  <si>
    <t>Montáž uzemň vedení FeZn v zemi drátem do 10 mm, páskem 30/4</t>
  </si>
  <si>
    <t>210220301</t>
  </si>
  <si>
    <t>Montáž svorek hromosvodných typu SS, SR 03 se 2 šrouby</t>
  </si>
  <si>
    <t>210220302</t>
  </si>
  <si>
    <t>Montáž svorek hromosvodných typu ST, SK, SZ, SR 01, 02 se 3 a více šrb</t>
  </si>
  <si>
    <t>210812061</t>
  </si>
  <si>
    <t>Montáž měděných kabelů CYKY 750 V 3x1,5 mm2 uložených volně</t>
  </si>
  <si>
    <t>741123224</t>
  </si>
  <si>
    <t>Montáž kabel Al plný nebo laněný kulatý žíla 4x16 mm2 uložený volně (např. AYKY)</t>
  </si>
  <si>
    <t>210950201</t>
  </si>
  <si>
    <t>Příplatek na zatahování kabelů hmotnosti do 0,75 kg do tvárnicových tras</t>
  </si>
  <si>
    <t>789315311</t>
  </si>
  <si>
    <t>Nátěr zařízení s povrchem nečlenitým dvousložkový základní polyuretanový tl do 80 μm</t>
  </si>
  <si>
    <t>789315315</t>
  </si>
  <si>
    <t>Nátěr zařízení s povrchem nečlenitým dvousložkový mezinátěr polyuretanový do 80 μm</t>
  </si>
  <si>
    <t>789315321</t>
  </si>
  <si>
    <t>Nátěr zařízení s povrchem nečlenitým dvousložkový krycí polyuretanový (vrchní) do 80 μm</t>
  </si>
  <si>
    <t>210050841</t>
  </si>
  <si>
    <t>Číslování sloupů nebo stožárů barvou</t>
  </si>
  <si>
    <t>II.B  MONTÁŽE - mate</t>
  </si>
  <si>
    <t>Pol1</t>
  </si>
  <si>
    <t>žárově ponorem zinkovaný 2stupňový ocelový stožár pro závěsnou výšku svítidla 6m s ochrannou manžetou (např. B6 m), povrchová úprava RAL 7016 - antracitová šedá, minimální tloušťka stěny 4 mm.</t>
  </si>
  <si>
    <t>ks</t>
  </si>
  <si>
    <t>Pol2</t>
  </si>
  <si>
    <t>Pol3</t>
  </si>
  <si>
    <t>elektrovýzbroj SR 721 Al/Cu min. IP 2X, 1 okruh, jištění odpínači válc.pojistky vel.10, zem.svor.</t>
  </si>
  <si>
    <t>Pol4</t>
  </si>
  <si>
    <t>KGEM trubka SN4 ML 315x7,7 1M, upravit délku pro stožárové pouzdro</t>
  </si>
  <si>
    <t>66</t>
  </si>
  <si>
    <t>Pol5</t>
  </si>
  <si>
    <t>kabelová spojka SMOE 81513 (propojení AES - AYKY 4x25)</t>
  </si>
  <si>
    <t>68</t>
  </si>
  <si>
    <t>Pol6</t>
  </si>
  <si>
    <t>smršťovací koncovka EN 4.1, 16 - 35 mm2</t>
  </si>
  <si>
    <t>70</t>
  </si>
  <si>
    <t>Pol7</t>
  </si>
  <si>
    <t>válcová pojistka  - velikost 10, chrakteristika gG/2A</t>
  </si>
  <si>
    <t>72</t>
  </si>
  <si>
    <t>Pol8</t>
  </si>
  <si>
    <t>válcová pojistka  - velikost 10, chrakteristika gG/6A</t>
  </si>
  <si>
    <t>74</t>
  </si>
  <si>
    <t>Pol9</t>
  </si>
  <si>
    <t>spojovací svorka SS</t>
  </si>
  <si>
    <t>76</t>
  </si>
  <si>
    <t>Pol10</t>
  </si>
  <si>
    <t>zkušební svorka na stožár</t>
  </si>
  <si>
    <t>78</t>
  </si>
  <si>
    <t>Pol11</t>
  </si>
  <si>
    <t>zemnič FeZn 10 mm</t>
  </si>
  <si>
    <t>80</t>
  </si>
  <si>
    <t>Pol12</t>
  </si>
  <si>
    <t>červená výstražná folie</t>
  </si>
  <si>
    <t>82</t>
  </si>
  <si>
    <t>Pol13</t>
  </si>
  <si>
    <t>ohebná plastová ochranná trubka průměr 40 mm vč. spojky (do základu stožáru)</t>
  </si>
  <si>
    <t>84</t>
  </si>
  <si>
    <t>Pol14</t>
  </si>
  <si>
    <t>ohedná chránička DVR 75, korugovaná s protahovacím lankem</t>
  </si>
  <si>
    <t>86</t>
  </si>
  <si>
    <t>Pol15</t>
  </si>
  <si>
    <t>kabel AYKY-J 4 x 16</t>
  </si>
  <si>
    <t>88</t>
  </si>
  <si>
    <t>Pol16</t>
  </si>
  <si>
    <t>kabel CYKY-J 3 x 1,5</t>
  </si>
  <si>
    <t>90</t>
  </si>
  <si>
    <t>Pol17</t>
  </si>
  <si>
    <t>nátěrová hmota - mezináětr na pozink</t>
  </si>
  <si>
    <t>l</t>
  </si>
  <si>
    <t>92</t>
  </si>
  <si>
    <t>Pol18</t>
  </si>
  <si>
    <t>nátěrová hmota - základní</t>
  </si>
  <si>
    <t>94</t>
  </si>
  <si>
    <t>Pol19</t>
  </si>
  <si>
    <t>nátěrová hmota - vrchní (bílá na čísla, RAL 7016 vrchní)</t>
  </si>
  <si>
    <t>96</t>
  </si>
  <si>
    <t>Pol20</t>
  </si>
  <si>
    <t>prořez z délkových položek, ztratné ze součtu položek 35-43</t>
  </si>
  <si>
    <t>%</t>
  </si>
  <si>
    <t>98</t>
  </si>
  <si>
    <t>Pol21</t>
  </si>
  <si>
    <t>podružný materiál</t>
  </si>
  <si>
    <t>100</t>
  </si>
  <si>
    <t>III.  ZEMNÍ PRÁCE</t>
  </si>
  <si>
    <t>468011131</t>
  </si>
  <si>
    <t>Odstranění podkladu nebo krytu komunikace z betonu prostého tl do 15 cm</t>
  </si>
  <si>
    <t>104</t>
  </si>
  <si>
    <t>468011141</t>
  </si>
  <si>
    <t>Odstranění podkladu nebo krytu komunikace ze živice tloušťky do 5 cm</t>
  </si>
  <si>
    <t>106</t>
  </si>
  <si>
    <t>468041121</t>
  </si>
  <si>
    <t>Řezání podkladu nebo krytu živičného tloušťky do 5 cm</t>
  </si>
  <si>
    <t>108</t>
  </si>
  <si>
    <t>460131114</t>
  </si>
  <si>
    <t>Hloubení nezapažených jam při elektromontážích ručně v hornině tř II skupiny 4</t>
  </si>
  <si>
    <t>110</t>
  </si>
  <si>
    <t>961044111</t>
  </si>
  <si>
    <t>Bourání základů z betonu prostého</t>
  </si>
  <si>
    <t>112</t>
  </si>
  <si>
    <t>460641111</t>
  </si>
  <si>
    <t>Zákl konstr z monlit betonu C 8/10 bez bed - obeton chrániček</t>
  </si>
  <si>
    <t>114</t>
  </si>
  <si>
    <t>460641113</t>
  </si>
  <si>
    <t>Základové konstrukce z monolitického betonu C 16/20 bez bednění</t>
  </si>
  <si>
    <t>116</t>
  </si>
  <si>
    <t>274311126</t>
  </si>
  <si>
    <t>Základové konstrukce ze ŽB tř. C 25/30</t>
  </si>
  <si>
    <t>118</t>
  </si>
  <si>
    <t>460000011a-R</t>
  </si>
  <si>
    <t>Ustavení stožárového pouzdra sadového stožáru (trubka D315 mm délky do 1 m)</t>
  </si>
  <si>
    <t>120</t>
  </si>
  <si>
    <t>460641411</t>
  </si>
  <si>
    <t>Zřízení nezabudovaného bednění základových konstrukcí</t>
  </si>
  <si>
    <t>122</t>
  </si>
  <si>
    <t>460641412</t>
  </si>
  <si>
    <t>Odstranění nezabudovaného bednění základových konstrukcí</t>
  </si>
  <si>
    <t>124</t>
  </si>
  <si>
    <t>460391124</t>
  </si>
  <si>
    <t>Zásyp jam ručně v hornině třídy 4</t>
  </si>
  <si>
    <t>126</t>
  </si>
  <si>
    <t>460371111</t>
  </si>
  <si>
    <t>Naložení výkopku ručně z hornin třídy 1až4</t>
  </si>
  <si>
    <t>128</t>
  </si>
  <si>
    <t>171111113</t>
  </si>
  <si>
    <t>Uložení sypaniny do násypů zhutněných z hornin třídy 3až4</t>
  </si>
  <si>
    <t>130</t>
  </si>
  <si>
    <t>460161153</t>
  </si>
  <si>
    <t>Hloubení kabel zapaž i nezapaž rýh ručně š 35 cm, hl 60 cm, v hor tř 4</t>
  </si>
  <si>
    <t>132</t>
  </si>
  <si>
    <t>210950121</t>
  </si>
  <si>
    <t>Zatažení lana do kanálu nebo tvárnicové trasy</t>
  </si>
  <si>
    <t>134</t>
  </si>
  <si>
    <t>67</t>
  </si>
  <si>
    <t>460661111</t>
  </si>
  <si>
    <t>Kabelové lože z písku pro kabely nn bez zakrytí š lože do 35 cm</t>
  </si>
  <si>
    <t>136</t>
  </si>
  <si>
    <t>460671113</t>
  </si>
  <si>
    <t>Krytí kabelů výstražnou fólií šířky 34 cm</t>
  </si>
  <si>
    <t>138</t>
  </si>
  <si>
    <t>69</t>
  </si>
  <si>
    <t>460791213</t>
  </si>
  <si>
    <t>Montáž trubek plastových ohebných do 90 mm uložených do rýhy</t>
  </si>
  <si>
    <t>140</t>
  </si>
  <si>
    <t>460431163</t>
  </si>
  <si>
    <t>Zásyp kabelových rýh ručně se zhutněním š 35 cm hl 60 cm z horniny tř I skupiny 4</t>
  </si>
  <si>
    <t>142</t>
  </si>
  <si>
    <t>71</t>
  </si>
  <si>
    <t>460242211</t>
  </si>
  <si>
    <t>Provizorní zajištění inženýrských sítí ve výkopech kabelů při křížení</t>
  </si>
  <si>
    <t>144</t>
  </si>
  <si>
    <t>460762111</t>
  </si>
  <si>
    <t>Křižovatka betonového kabelového žlabu s inženýrskými sítěmi včetně úpravy dna rýhy a zakrytím žlabu bez zásypu</t>
  </si>
  <si>
    <t>146</t>
  </si>
  <si>
    <t>73</t>
  </si>
  <si>
    <t>460581131</t>
  </si>
  <si>
    <t>Úprava terénu uvedení nezpevněného terénu do původního stavu v místě dočasného uložení výkopku s vyhrabáním, srovnáním a částečným dosetím trávy</t>
  </si>
  <si>
    <t>148</t>
  </si>
  <si>
    <t>460581121</t>
  </si>
  <si>
    <t>Úprava terénu zatravnění, včetně dodání osiva a zalití vodou na rovině</t>
  </si>
  <si>
    <t>150</t>
  </si>
  <si>
    <t>75</t>
  </si>
  <si>
    <t>460341113</t>
  </si>
  <si>
    <t>Vodorovné přemístění horniny jakékoliv třídy do 1000 m</t>
  </si>
  <si>
    <t>152</t>
  </si>
  <si>
    <t>469972111</t>
  </si>
  <si>
    <t>Odvoz suti a vybouraných hmot do 1 km</t>
  </si>
  <si>
    <t>154</t>
  </si>
  <si>
    <t>77</t>
  </si>
  <si>
    <t>469972121</t>
  </si>
  <si>
    <t>Příplatek k odvozu suti a vybouraných hmot za každý další 1 km</t>
  </si>
  <si>
    <t>156</t>
  </si>
  <si>
    <t>181111121</t>
  </si>
  <si>
    <t>Provizorní úprava terénu se zhutněním, v hornině tř 3</t>
  </si>
  <si>
    <t>158</t>
  </si>
  <si>
    <t>79</t>
  </si>
  <si>
    <t>451504112</t>
  </si>
  <si>
    <t>Zřízení podkladní vrstvy vozov ze štěrkodrti se zhutněním tl do 10 cm</t>
  </si>
  <si>
    <t>160</t>
  </si>
  <si>
    <t>468011131.1</t>
  </si>
  <si>
    <t>Zřízení podkladní vrstvy vozov z betonu prostého tloušťky do 10 cm</t>
  </si>
  <si>
    <t>162</t>
  </si>
  <si>
    <t>81</t>
  </si>
  <si>
    <t>460881313</t>
  </si>
  <si>
    <t>Kryt vozovky a chodníku z litého asfaltu při elektromontážích tl do 5 cm</t>
  </si>
  <si>
    <t>164</t>
  </si>
  <si>
    <t>likvidace odpadu s uložením a poplatky za skládku, odvoz</t>
  </si>
  <si>
    <t>166</t>
  </si>
  <si>
    <t>IV.  HODINOVÁ ZÚČTOV</t>
  </si>
  <si>
    <t>83</t>
  </si>
  <si>
    <t>HZS</t>
  </si>
  <si>
    <t>zajištění pracoviště, součinnost se správcem VO, vypínání, zkoušení, kontrolní prohlídky, předání</t>
  </si>
  <si>
    <t>hod.</t>
  </si>
  <si>
    <t>168</t>
  </si>
  <si>
    <t>HZS.1</t>
  </si>
  <si>
    <t>montážní mechanizmy</t>
  </si>
  <si>
    <t>170</t>
  </si>
  <si>
    <t>85</t>
  </si>
  <si>
    <t>HZS.2</t>
  </si>
  <si>
    <t>světelně technické měření - zjišťovací mezi stožáry N1 a N2 - orientační osvětlení P7</t>
  </si>
  <si>
    <t>172</t>
  </si>
  <si>
    <t>HZS.3</t>
  </si>
  <si>
    <t>výchozí revize, provedená měření, vypracování kompletní zprávy</t>
  </si>
  <si>
    <t>174</t>
  </si>
  <si>
    <t>87</t>
  </si>
  <si>
    <t>HZS.4</t>
  </si>
  <si>
    <t>digitální fotodokumentace stavby pro správce, přejímku, kolaudaci, pasport VO</t>
  </si>
  <si>
    <t>176</t>
  </si>
  <si>
    <t>711141559</t>
  </si>
  <si>
    <t>Provedení izolace proti zemní vlhkosti pásy přitavením vodorovné NAIP</t>
  </si>
  <si>
    <t>62855015</t>
  </si>
  <si>
    <t>pás asfaltový natavitelný modifikovaný SBS tl 5mm pro dopravní stavby s vložkou ze polyesterové rohože a hrubozrnným břidličným posypem na horním povrchu</t>
  </si>
  <si>
    <t>"plocha =" 1,15 * 27,30</t>
  </si>
  <si>
    <t>"plocha =" 1,15 * 46,65</t>
  </si>
  <si>
    <t>Zábradlí mostní se svislými výplňovými pruty /TP 186/ - DODÁVKA A MONTÁŽ</t>
  </si>
  <si>
    <t>Poznámka k položce:
položka zahrnuje:
- dodání zábradlí včetně předepsané povrchové úpravy
- osazení sloupků zaberaněním nebo osazením do betonových bloků (včetně betonových bloků a nutných zemních prací)</t>
  </si>
  <si>
    <t>"ocelové zábradlí na mostních objektech nad 2m hloubky =" 17,60</t>
  </si>
  <si>
    <t>komplet</t>
  </si>
  <si>
    <t>Přechodové desky ze ŽELEZOBETONU C30/37 VYZTUŽENÝ KARI SÍTÍ ∅ 8 / 150x150</t>
  </si>
  <si>
    <t>"= 0,275 * 1,5 * 5,5 * 2 "</t>
  </si>
  <si>
    <t>"= 0,275 * 1,5 * 4,2 * 2 "</t>
  </si>
  <si>
    <t>Převedení toku pod mostem v rámci přestavby koryta 3 x roura DN 400 PP dl. 16m</t>
  </si>
  <si>
    <t>Převedení toku pod mostem v rámci přestavby koryta 2 x roura DN 400 PP dl. 9m</t>
  </si>
  <si>
    <t>0 - Ostatní a vedlejší náklady - neuznatelné</t>
  </si>
  <si>
    <t>Dílenská dokumentace</t>
  </si>
  <si>
    <t>SO 301 - Přeložka kanalizace - uznatelné doprovodné</t>
  </si>
  <si>
    <t>SO 401 - Veřejné osvětlení - uznatelné</t>
  </si>
  <si>
    <t>101.3 - Rámový most 1 - uznatelné</t>
  </si>
  <si>
    <t>101.4 - Rámový most 2 - uznatelné</t>
  </si>
  <si>
    <t>101.2 - Sanace pláně - uznatelné (po souhlasu investora)</t>
  </si>
  <si>
    <t>101.1a</t>
  </si>
  <si>
    <t>101.1b</t>
  </si>
  <si>
    <t>0b</t>
  </si>
  <si>
    <t>101.1a - Komunikace - uznatelné</t>
  </si>
  <si>
    <t>SO 102a - Udržovací práce - uznatelné</t>
  </si>
  <si>
    <t>SO 102a</t>
  </si>
  <si>
    <t>SO 102b</t>
  </si>
  <si>
    <t>z toho</t>
  </si>
  <si>
    <t>Součet uznatelné + neuznatelné</t>
  </si>
  <si>
    <t xml:space="preserve">SO 101 - Komunikace </t>
  </si>
  <si>
    <t>101.1 - Komunikace - neuznatelné (úsek 5 - 126,7 m)</t>
  </si>
  <si>
    <t>SO 102b - Udržovací práce - neuznatelné (úsek 10 - 177,0 m)</t>
  </si>
  <si>
    <t>celkové způsobilé náklady</t>
  </si>
  <si>
    <t>celkové nezpůsobilé náklady</t>
  </si>
  <si>
    <t>Ostatní a vedlejší náklady - způsobilé</t>
  </si>
  <si>
    <t>Ostatní a vedlejší náklady - nezpůsobilé</t>
  </si>
  <si>
    <t>Komunikace           - způsobilé</t>
  </si>
  <si>
    <t>Sanace pláně         - způsobilé (po souhlasu investora)</t>
  </si>
  <si>
    <t>Rámový most 2       - způsobilé</t>
  </si>
  <si>
    <t>Udržovací práce      - nezpůsobilé</t>
  </si>
  <si>
    <t>Přeložka kanalizace - způsobilé doprovodné</t>
  </si>
  <si>
    <t>Veřejné osvětlení    - způsobilé</t>
  </si>
  <si>
    <t>celkové nepřímé náklady</t>
  </si>
  <si>
    <t>celkové způsobilé doprovodné náklady</t>
  </si>
  <si>
    <t>Rámový most 1       - nezpůsobilé</t>
  </si>
  <si>
    <t>0a1</t>
  </si>
  <si>
    <t>0a2</t>
  </si>
  <si>
    <t>0a3</t>
  </si>
  <si>
    <t>Ostatní a vedlejší náklady - způsobilé doprovodné</t>
  </si>
  <si>
    <t>Ostatní a vedlejší náklady - nepřímé</t>
  </si>
  <si>
    <t>01a - Ostatní a vedlejší náklady - způsobilé</t>
  </si>
  <si>
    <t>0b2 - Ostatní a vedlejší náklady - způsobilé doprovodné</t>
  </si>
  <si>
    <t>0a3 - Ostatní a vedlejší náklady - nepřímé</t>
  </si>
  <si>
    <t>Michal Czerný</t>
  </si>
  <si>
    <t>Komunikace           - nezpůsobilé</t>
  </si>
  <si>
    <t>LED svítidlo na dřík, asymetrická komunikační charakteristika, 3000 K, 40,5 W, 4500 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</si>
</sst>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0000CC"/>
      <name val="Arial CE"/>
    </font>
    <font>
      <sz val="9"/>
      <color rgb="FF0000CC"/>
      <name val="Arial CE"/>
    </font>
    <font>
      <i/>
      <sz val="9"/>
      <color rgb="FF0000CC"/>
      <name val="Arial CE"/>
    </font>
    <font>
      <b/>
      <sz val="11"/>
      <color theme="2" tint="-0.499984740745262"/>
      <name val="Arial CE"/>
    </font>
    <font>
      <sz val="11"/>
      <color theme="2" tint="-0.499984740745262"/>
      <name val="Arial CE"/>
    </font>
    <font>
      <b/>
      <sz val="10"/>
      <color theme="2" tint="-0.499984740745262"/>
      <name val="Arial CE"/>
    </font>
    <font>
      <sz val="10"/>
      <color theme="2" tint="-0.499984740745262"/>
      <name val="Arial CE"/>
    </font>
    <font>
      <b/>
      <sz val="9"/>
      <name val="Arial CE"/>
    </font>
    <font>
      <b/>
      <sz val="9"/>
      <color rgb="FF96000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4" fontId="21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4" fontId="4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6" fillId="0" borderId="3" xfId="0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5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4" fontId="0" fillId="0" borderId="0" xfId="0" applyNumberFormat="1"/>
    <xf numFmtId="0" fontId="30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0" borderId="22" xfId="0" applyNumberFormat="1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Protection="1">
      <protection locked="0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167" fontId="21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/>
    </xf>
    <xf numFmtId="0" fontId="39" fillId="0" borderId="3" xfId="0" applyFont="1" applyBorder="1" applyAlignment="1">
      <alignment vertical="center"/>
    </xf>
    <xf numFmtId="0" fontId="40" fillId="0" borderId="22" xfId="0" applyFont="1" applyBorder="1" applyAlignment="1">
      <alignment horizontal="center" vertical="center"/>
    </xf>
    <xf numFmtId="0" fontId="41" fillId="0" borderId="22" xfId="0" applyFont="1" applyBorder="1" applyAlignment="1">
      <alignment horizontal="center" vertical="center"/>
    </xf>
    <xf numFmtId="49" fontId="40" fillId="0" borderId="22" xfId="0" applyNumberFormat="1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center" vertical="center" wrapText="1"/>
    </xf>
    <xf numFmtId="167" fontId="40" fillId="0" borderId="22" xfId="0" applyNumberFormat="1" applyFont="1" applyBorder="1" applyAlignment="1">
      <alignment vertical="center"/>
    </xf>
    <xf numFmtId="4" fontId="40" fillId="0" borderId="22" xfId="0" applyNumberFormat="1" applyFont="1" applyBorder="1" applyAlignment="1">
      <alignment vertical="center"/>
    </xf>
    <xf numFmtId="0" fontId="40" fillId="0" borderId="14" xfId="0" applyFont="1" applyBorder="1" applyAlignment="1">
      <alignment horizontal="left" vertical="center"/>
    </xf>
    <xf numFmtId="0" fontId="40" fillId="0" borderId="0" xfId="0" applyFont="1" applyAlignment="1">
      <alignment horizontal="center" vertical="center"/>
    </xf>
    <xf numFmtId="166" fontId="40" fillId="0" borderId="0" xfId="0" applyNumberFormat="1" applyFont="1" applyAlignment="1">
      <alignment vertical="center"/>
    </xf>
    <xf numFmtId="166" fontId="40" fillId="0" borderId="15" xfId="0" applyNumberFormat="1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0" borderId="23" xfId="0" applyNumberFormat="1" applyFont="1" applyBorder="1" applyAlignment="1">
      <alignment vertical="center"/>
    </xf>
    <xf numFmtId="0" fontId="21" fillId="0" borderId="25" xfId="0" applyFont="1" applyBorder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49" fontId="2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43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0" fontId="42" fillId="0" borderId="0" xfId="0" applyFont="1" applyAlignment="1">
      <alignment horizontal="left" vertical="center" wrapText="1"/>
    </xf>
    <xf numFmtId="4" fontId="45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49" fontId="4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7"/>
  <sheetViews>
    <sheetView showGridLines="0" topLeftCell="A92" workbookViewId="0">
      <selection activeCell="W11" sqref="W11"/>
    </sheetView>
  </sheetViews>
  <sheetFormatPr defaultColWidth="9.140625" defaultRowHeight="10.199999999999999" x14ac:dyDescent="0.2"/>
  <cols>
    <col min="1" max="1" width="8.28515625" customWidth="1"/>
    <col min="2" max="2" width="1.7109375" customWidth="1"/>
    <col min="3" max="3" width="4.140625" customWidth="1"/>
    <col min="4" max="31" width="2.7109375" customWidth="1"/>
    <col min="32" max="32" width="3.85546875" customWidth="1"/>
    <col min="33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59" max="59" width="18.85546875" bestFit="1" customWidth="1"/>
    <col min="71" max="91" width="9.28515625" hidden="1"/>
  </cols>
  <sheetData>
    <row r="1" spans="1:74" x14ac:dyDescent="0.2">
      <c r="A1" s="6" t="s">
        <v>0</v>
      </c>
      <c r="AZ1" s="6" t="s">
        <v>1</v>
      </c>
      <c r="BA1" s="6" t="s">
        <v>2</v>
      </c>
      <c r="BB1" s="6" t="s">
        <v>1</v>
      </c>
      <c r="BT1" s="6" t="s">
        <v>3</v>
      </c>
      <c r="BU1" s="6" t="s">
        <v>3</v>
      </c>
      <c r="BV1" s="6" t="s">
        <v>4</v>
      </c>
    </row>
    <row r="2" spans="1:74" ht="36.9" customHeight="1" x14ac:dyDescent="0.2">
      <c r="AR2" s="277" t="s">
        <v>5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7" t="s">
        <v>6</v>
      </c>
      <c r="BT2" s="7" t="s">
        <v>7</v>
      </c>
    </row>
    <row r="3" spans="1:74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6</v>
      </c>
      <c r="BT3" s="7" t="s">
        <v>8</v>
      </c>
    </row>
    <row r="4" spans="1:74" ht="24.9" customHeight="1" x14ac:dyDescent="0.2">
      <c r="B4" s="10"/>
      <c r="D4" s="11" t="s">
        <v>9</v>
      </c>
      <c r="AR4" s="10"/>
      <c r="AS4" s="12" t="s">
        <v>10</v>
      </c>
      <c r="BS4" s="7" t="s">
        <v>11</v>
      </c>
    </row>
    <row r="5" spans="1:74" ht="12" customHeight="1" x14ac:dyDescent="0.2">
      <c r="B5" s="10"/>
      <c r="D5" s="13" t="s">
        <v>12</v>
      </c>
      <c r="K5" s="286" t="s">
        <v>13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R5" s="10"/>
      <c r="BS5" s="7" t="s">
        <v>6</v>
      </c>
    </row>
    <row r="6" spans="1:74" ht="36.9" customHeight="1" x14ac:dyDescent="0.2">
      <c r="B6" s="10"/>
      <c r="D6" s="14" t="s">
        <v>14</v>
      </c>
      <c r="K6" s="287" t="s">
        <v>15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R6" s="10"/>
      <c r="BS6" s="7" t="s">
        <v>6</v>
      </c>
    </row>
    <row r="7" spans="1:74" ht="12" customHeight="1" x14ac:dyDescent="0.2">
      <c r="B7" s="10"/>
      <c r="D7" s="15" t="s">
        <v>16</v>
      </c>
      <c r="K7" s="16" t="s">
        <v>1</v>
      </c>
      <c r="AK7" s="15" t="s">
        <v>17</v>
      </c>
      <c r="AN7" s="16" t="s">
        <v>1</v>
      </c>
      <c r="AR7" s="10"/>
      <c r="BS7" s="7" t="s">
        <v>6</v>
      </c>
    </row>
    <row r="8" spans="1:74" ht="12" customHeight="1" x14ac:dyDescent="0.2">
      <c r="B8" s="10"/>
      <c r="D8" s="15" t="s">
        <v>18</v>
      </c>
      <c r="K8" s="16" t="s">
        <v>19</v>
      </c>
      <c r="AK8" s="15" t="s">
        <v>20</v>
      </c>
      <c r="AN8" s="17">
        <v>45210</v>
      </c>
      <c r="AR8" s="10"/>
      <c r="BS8" s="7" t="s">
        <v>6</v>
      </c>
    </row>
    <row r="9" spans="1:74" ht="14.4" customHeight="1" x14ac:dyDescent="0.2">
      <c r="B9" s="10"/>
      <c r="AR9" s="10"/>
      <c r="BS9" s="7" t="s">
        <v>6</v>
      </c>
    </row>
    <row r="10" spans="1:74" ht="12" customHeight="1" x14ac:dyDescent="0.2">
      <c r="B10" s="10"/>
      <c r="D10" s="15" t="s">
        <v>21</v>
      </c>
      <c r="AK10" s="15" t="s">
        <v>22</v>
      </c>
      <c r="AN10" s="16" t="s">
        <v>23</v>
      </c>
      <c r="AR10" s="10"/>
      <c r="BS10" s="7" t="s">
        <v>6</v>
      </c>
    </row>
    <row r="11" spans="1:74" ht="18.45" customHeight="1" x14ac:dyDescent="0.2">
      <c r="B11" s="10"/>
      <c r="E11" s="16" t="s">
        <v>24</v>
      </c>
      <c r="AK11" s="15" t="s">
        <v>25</v>
      </c>
      <c r="AN11" s="16" t="s">
        <v>26</v>
      </c>
      <c r="AR11" s="10"/>
      <c r="BS11" s="7" t="s">
        <v>6</v>
      </c>
    </row>
    <row r="12" spans="1:74" ht="6.9" customHeight="1" x14ac:dyDescent="0.2">
      <c r="B12" s="10"/>
      <c r="AR12" s="10"/>
      <c r="BS12" s="7" t="s">
        <v>6</v>
      </c>
    </row>
    <row r="13" spans="1:74" ht="12" customHeight="1" x14ac:dyDescent="0.2">
      <c r="B13" s="10"/>
      <c r="D13" s="15" t="s">
        <v>27</v>
      </c>
      <c r="AK13" s="15" t="s">
        <v>22</v>
      </c>
      <c r="AN13" s="16" t="s">
        <v>1</v>
      </c>
      <c r="AR13" s="10"/>
      <c r="BS13" s="7" t="s">
        <v>6</v>
      </c>
    </row>
    <row r="14" spans="1:74" ht="13.2" x14ac:dyDescent="0.2">
      <c r="B14" s="10"/>
      <c r="E14" s="16" t="s">
        <v>28</v>
      </c>
      <c r="AK14" s="15" t="s">
        <v>25</v>
      </c>
      <c r="AN14" s="16" t="s">
        <v>1</v>
      </c>
      <c r="AR14" s="10"/>
      <c r="BS14" s="7" t="s">
        <v>6</v>
      </c>
    </row>
    <row r="15" spans="1:74" ht="6.9" customHeight="1" x14ac:dyDescent="0.2">
      <c r="B15" s="10"/>
      <c r="AR15" s="10"/>
      <c r="BS15" s="7" t="s">
        <v>3</v>
      </c>
    </row>
    <row r="16" spans="1:74" ht="12" customHeight="1" x14ac:dyDescent="0.2">
      <c r="B16" s="10"/>
      <c r="D16" s="15" t="s">
        <v>29</v>
      </c>
      <c r="AK16" s="15" t="s">
        <v>22</v>
      </c>
      <c r="AN16" s="16" t="s">
        <v>30</v>
      </c>
      <c r="AR16" s="10"/>
      <c r="BS16" s="7" t="s">
        <v>3</v>
      </c>
    </row>
    <row r="17" spans="2:71" ht="18.45" customHeight="1" x14ac:dyDescent="0.2">
      <c r="B17" s="10"/>
      <c r="E17" s="16" t="s">
        <v>31</v>
      </c>
      <c r="AK17" s="15" t="s">
        <v>25</v>
      </c>
      <c r="AN17" s="16" t="s">
        <v>32</v>
      </c>
      <c r="AR17" s="10"/>
      <c r="BS17" s="7" t="s">
        <v>33</v>
      </c>
    </row>
    <row r="18" spans="2:71" ht="6.9" customHeight="1" x14ac:dyDescent="0.2">
      <c r="B18" s="10"/>
      <c r="AR18" s="10"/>
      <c r="BS18" s="7" t="s">
        <v>6</v>
      </c>
    </row>
    <row r="19" spans="2:71" ht="12" customHeight="1" x14ac:dyDescent="0.2">
      <c r="B19" s="10"/>
      <c r="D19" s="15" t="s">
        <v>34</v>
      </c>
      <c r="AK19" s="15" t="s">
        <v>22</v>
      </c>
      <c r="AN19" s="16" t="s">
        <v>1</v>
      </c>
      <c r="AR19" s="10"/>
      <c r="BS19" s="7" t="s">
        <v>6</v>
      </c>
    </row>
    <row r="20" spans="2:71" ht="18.45" customHeight="1" x14ac:dyDescent="0.2">
      <c r="B20" s="10"/>
      <c r="E20" s="16" t="s">
        <v>1212</v>
      </c>
      <c r="AK20" s="15" t="s">
        <v>25</v>
      </c>
      <c r="AN20" s="16" t="s">
        <v>1</v>
      </c>
      <c r="AR20" s="10"/>
      <c r="BS20" s="7" t="s">
        <v>33</v>
      </c>
    </row>
    <row r="21" spans="2:71" ht="6.9" customHeight="1" x14ac:dyDescent="0.2">
      <c r="B21" s="10"/>
      <c r="AR21" s="10"/>
    </row>
    <row r="22" spans="2:71" ht="12" customHeight="1" x14ac:dyDescent="0.2">
      <c r="B22" s="10"/>
      <c r="D22" s="15" t="s">
        <v>35</v>
      </c>
      <c r="AR22" s="10"/>
    </row>
    <row r="23" spans="2:71" ht="16.5" customHeight="1" x14ac:dyDescent="0.2">
      <c r="B23" s="10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R23" s="10"/>
    </row>
    <row r="24" spans="2:71" ht="6.9" customHeight="1" x14ac:dyDescent="0.2">
      <c r="B24" s="10"/>
      <c r="AR24" s="10"/>
    </row>
    <row r="25" spans="2:71" ht="6.9" customHeight="1" x14ac:dyDescent="0.2">
      <c r="B25" s="1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0"/>
    </row>
    <row r="26" spans="2:71" s="20" customFormat="1" ht="25.95" customHeight="1" x14ac:dyDescent="0.2">
      <c r="B26" s="19"/>
      <c r="D26" s="21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89">
        <f>ROUND(AG94,2)</f>
        <v>0</v>
      </c>
      <c r="AL26" s="290"/>
      <c r="AM26" s="290"/>
      <c r="AN26" s="290"/>
      <c r="AO26" s="290"/>
      <c r="AR26" s="19"/>
    </row>
    <row r="27" spans="2:71" s="20" customFormat="1" ht="6.9" customHeight="1" x14ac:dyDescent="0.2">
      <c r="B27" s="19"/>
      <c r="AR27" s="19"/>
    </row>
    <row r="28" spans="2:71" s="20" customFormat="1" ht="13.2" x14ac:dyDescent="0.2">
      <c r="B28" s="19"/>
      <c r="L28" s="271" t="s">
        <v>37</v>
      </c>
      <c r="M28" s="271"/>
      <c r="N28" s="271"/>
      <c r="O28" s="271"/>
      <c r="P28" s="271"/>
      <c r="W28" s="271" t="s">
        <v>38</v>
      </c>
      <c r="X28" s="271"/>
      <c r="Y28" s="271"/>
      <c r="Z28" s="271"/>
      <c r="AA28" s="271"/>
      <c r="AB28" s="271"/>
      <c r="AC28" s="271"/>
      <c r="AD28" s="271"/>
      <c r="AE28" s="271"/>
      <c r="AK28" s="271" t="s">
        <v>39</v>
      </c>
      <c r="AL28" s="271"/>
      <c r="AM28" s="271"/>
      <c r="AN28" s="271"/>
      <c r="AO28" s="271"/>
      <c r="AR28" s="19"/>
    </row>
    <row r="29" spans="2:71" s="24" customFormat="1" ht="14.4" customHeight="1" x14ac:dyDescent="0.2">
      <c r="B29" s="23"/>
      <c r="D29" s="15" t="s">
        <v>40</v>
      </c>
      <c r="F29" s="15" t="s">
        <v>41</v>
      </c>
      <c r="L29" s="279">
        <v>0.21</v>
      </c>
      <c r="M29" s="280"/>
      <c r="N29" s="280"/>
      <c r="O29" s="280"/>
      <c r="P29" s="280"/>
      <c r="W29" s="281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K29" s="281">
        <f>ROUND(AV94, 2)</f>
        <v>0</v>
      </c>
      <c r="AL29" s="280"/>
      <c r="AM29" s="280"/>
      <c r="AN29" s="280"/>
      <c r="AO29" s="280"/>
      <c r="AR29" s="23"/>
    </row>
    <row r="30" spans="2:71" s="24" customFormat="1" ht="14.4" customHeight="1" x14ac:dyDescent="0.2">
      <c r="B30" s="23"/>
      <c r="F30" s="15" t="s">
        <v>42</v>
      </c>
      <c r="L30" s="279">
        <v>0.15</v>
      </c>
      <c r="M30" s="280"/>
      <c r="N30" s="280"/>
      <c r="O30" s="280"/>
      <c r="P30" s="280"/>
      <c r="W30" s="281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K30" s="281">
        <f>ROUND(AW94, 2)</f>
        <v>0</v>
      </c>
      <c r="AL30" s="280"/>
      <c r="AM30" s="280"/>
      <c r="AN30" s="280"/>
      <c r="AO30" s="280"/>
      <c r="AR30" s="23"/>
    </row>
    <row r="31" spans="2:71" s="24" customFormat="1" ht="14.4" hidden="1" customHeight="1" x14ac:dyDescent="0.2">
      <c r="B31" s="23"/>
      <c r="F31" s="15" t="s">
        <v>43</v>
      </c>
      <c r="L31" s="279">
        <v>0.21</v>
      </c>
      <c r="M31" s="280"/>
      <c r="N31" s="280"/>
      <c r="O31" s="280"/>
      <c r="P31" s="280"/>
      <c r="W31" s="281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K31" s="281">
        <v>0</v>
      </c>
      <c r="AL31" s="280"/>
      <c r="AM31" s="280"/>
      <c r="AN31" s="280"/>
      <c r="AO31" s="280"/>
      <c r="AR31" s="23"/>
    </row>
    <row r="32" spans="2:71" s="24" customFormat="1" ht="14.4" hidden="1" customHeight="1" x14ac:dyDescent="0.2">
      <c r="B32" s="23"/>
      <c r="F32" s="15" t="s">
        <v>44</v>
      </c>
      <c r="L32" s="279">
        <v>0.15</v>
      </c>
      <c r="M32" s="280"/>
      <c r="N32" s="280"/>
      <c r="O32" s="280"/>
      <c r="P32" s="280"/>
      <c r="W32" s="281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K32" s="281">
        <v>0</v>
      </c>
      <c r="AL32" s="280"/>
      <c r="AM32" s="280"/>
      <c r="AN32" s="280"/>
      <c r="AO32" s="280"/>
      <c r="AR32" s="23"/>
    </row>
    <row r="33" spans="2:44" s="24" customFormat="1" ht="14.4" hidden="1" customHeight="1" x14ac:dyDescent="0.2">
      <c r="B33" s="23"/>
      <c r="F33" s="15" t="s">
        <v>45</v>
      </c>
      <c r="L33" s="279">
        <v>0</v>
      </c>
      <c r="M33" s="280"/>
      <c r="N33" s="280"/>
      <c r="O33" s="280"/>
      <c r="P33" s="280"/>
      <c r="W33" s="281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K33" s="281">
        <v>0</v>
      </c>
      <c r="AL33" s="280"/>
      <c r="AM33" s="280"/>
      <c r="AN33" s="280"/>
      <c r="AO33" s="280"/>
      <c r="AR33" s="23"/>
    </row>
    <row r="34" spans="2:44" s="20" customFormat="1" ht="6.9" customHeight="1" x14ac:dyDescent="0.2">
      <c r="B34" s="19"/>
      <c r="AR34" s="19"/>
    </row>
    <row r="35" spans="2:44" s="20" customFormat="1" ht="25.95" customHeight="1" x14ac:dyDescent="0.2">
      <c r="B35" s="19"/>
      <c r="C35" s="25"/>
      <c r="D35" s="26" t="s">
        <v>46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47</v>
      </c>
      <c r="U35" s="27"/>
      <c r="V35" s="27"/>
      <c r="W35" s="27"/>
      <c r="X35" s="285" t="s">
        <v>48</v>
      </c>
      <c r="Y35" s="283"/>
      <c r="Z35" s="283"/>
      <c r="AA35" s="283"/>
      <c r="AB35" s="283"/>
      <c r="AC35" s="27"/>
      <c r="AD35" s="27"/>
      <c r="AE35" s="27"/>
      <c r="AF35" s="27"/>
      <c r="AG35" s="27"/>
      <c r="AH35" s="27"/>
      <c r="AI35" s="27"/>
      <c r="AJ35" s="27"/>
      <c r="AK35" s="282">
        <f>SUM(AK26:AK33)</f>
        <v>0</v>
      </c>
      <c r="AL35" s="283"/>
      <c r="AM35" s="283"/>
      <c r="AN35" s="283"/>
      <c r="AO35" s="284"/>
      <c r="AP35" s="25"/>
      <c r="AQ35" s="25"/>
      <c r="AR35" s="19"/>
    </row>
    <row r="36" spans="2:44" s="20" customFormat="1" ht="6.9" customHeight="1" x14ac:dyDescent="0.2">
      <c r="B36" s="19"/>
      <c r="AR36" s="19"/>
    </row>
    <row r="37" spans="2:44" s="20" customFormat="1" ht="14.4" customHeight="1" x14ac:dyDescent="0.2">
      <c r="B37" s="19"/>
      <c r="AR37" s="19"/>
    </row>
    <row r="38" spans="2:44" ht="14.4" customHeight="1" x14ac:dyDescent="0.2">
      <c r="B38" s="10"/>
      <c r="AR38" s="10"/>
    </row>
    <row r="39" spans="2:44" ht="14.4" customHeight="1" x14ac:dyDescent="0.2">
      <c r="B39" s="10"/>
      <c r="AR39" s="10"/>
    </row>
    <row r="40" spans="2:44" ht="14.4" customHeight="1" x14ac:dyDescent="0.2">
      <c r="B40" s="10"/>
      <c r="AR40" s="10"/>
    </row>
    <row r="41" spans="2:44" ht="14.4" customHeight="1" x14ac:dyDescent="0.2">
      <c r="B41" s="10"/>
      <c r="AR41" s="10"/>
    </row>
    <row r="42" spans="2:44" ht="14.4" customHeight="1" x14ac:dyDescent="0.2">
      <c r="B42" s="10"/>
      <c r="AR42" s="10"/>
    </row>
    <row r="43" spans="2:44" ht="14.4" customHeight="1" x14ac:dyDescent="0.2">
      <c r="B43" s="10"/>
      <c r="AR43" s="10"/>
    </row>
    <row r="44" spans="2:44" ht="14.4" customHeight="1" x14ac:dyDescent="0.2">
      <c r="B44" s="10"/>
      <c r="AR44" s="10"/>
    </row>
    <row r="45" spans="2:44" ht="14.4" customHeight="1" x14ac:dyDescent="0.2">
      <c r="B45" s="10"/>
      <c r="AR45" s="10"/>
    </row>
    <row r="46" spans="2:44" ht="14.4" customHeight="1" x14ac:dyDescent="0.2">
      <c r="B46" s="10"/>
      <c r="AR46" s="10"/>
    </row>
    <row r="47" spans="2:44" ht="14.4" customHeight="1" x14ac:dyDescent="0.2">
      <c r="B47" s="10"/>
      <c r="AR47" s="10"/>
    </row>
    <row r="48" spans="2:44" ht="14.4" customHeight="1" x14ac:dyDescent="0.2">
      <c r="B48" s="10"/>
      <c r="AR48" s="10"/>
    </row>
    <row r="49" spans="2:44" s="20" customFormat="1" ht="14.4" customHeight="1" x14ac:dyDescent="0.2">
      <c r="B49" s="19"/>
      <c r="D49" s="29" t="s">
        <v>49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50</v>
      </c>
      <c r="AI49" s="30"/>
      <c r="AJ49" s="30"/>
      <c r="AK49" s="30"/>
      <c r="AL49" s="30"/>
      <c r="AM49" s="30"/>
      <c r="AN49" s="30"/>
      <c r="AO49" s="30"/>
      <c r="AR49" s="19"/>
    </row>
    <row r="50" spans="2:44" x14ac:dyDescent="0.2">
      <c r="B50" s="10"/>
      <c r="AR50" s="10"/>
    </row>
    <row r="51" spans="2:44" x14ac:dyDescent="0.2">
      <c r="B51" s="10"/>
      <c r="AR51" s="10"/>
    </row>
    <row r="52" spans="2:44" x14ac:dyDescent="0.2">
      <c r="B52" s="10"/>
      <c r="AR52" s="10"/>
    </row>
    <row r="53" spans="2:44" x14ac:dyDescent="0.2">
      <c r="B53" s="10"/>
      <c r="AR53" s="10"/>
    </row>
    <row r="54" spans="2:44" x14ac:dyDescent="0.2">
      <c r="B54" s="10"/>
      <c r="AR54" s="10"/>
    </row>
    <row r="55" spans="2:44" x14ac:dyDescent="0.2">
      <c r="B55" s="10"/>
      <c r="AR55" s="10"/>
    </row>
    <row r="56" spans="2:44" x14ac:dyDescent="0.2">
      <c r="B56" s="10"/>
      <c r="AR56" s="10"/>
    </row>
    <row r="57" spans="2:44" x14ac:dyDescent="0.2">
      <c r="B57" s="10"/>
      <c r="AR57" s="10"/>
    </row>
    <row r="58" spans="2:44" x14ac:dyDescent="0.2">
      <c r="B58" s="10"/>
      <c r="AR58" s="10"/>
    </row>
    <row r="59" spans="2:44" x14ac:dyDescent="0.2">
      <c r="B59" s="10"/>
      <c r="AR59" s="10"/>
    </row>
    <row r="60" spans="2:44" s="20" customFormat="1" ht="13.2" x14ac:dyDescent="0.2">
      <c r="B60" s="19"/>
      <c r="D60" s="31" t="s">
        <v>51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1" t="s">
        <v>52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1" t="s">
        <v>51</v>
      </c>
      <c r="AI60" s="22"/>
      <c r="AJ60" s="22"/>
      <c r="AK60" s="22"/>
      <c r="AL60" s="22"/>
      <c r="AM60" s="31" t="s">
        <v>52</v>
      </c>
      <c r="AN60" s="22"/>
      <c r="AO60" s="22"/>
      <c r="AR60" s="19"/>
    </row>
    <row r="61" spans="2:44" x14ac:dyDescent="0.2">
      <c r="B61" s="10"/>
      <c r="AR61" s="10"/>
    </row>
    <row r="62" spans="2:44" x14ac:dyDescent="0.2">
      <c r="B62" s="10"/>
      <c r="AR62" s="10"/>
    </row>
    <row r="63" spans="2:44" x14ac:dyDescent="0.2">
      <c r="B63" s="10"/>
      <c r="AR63" s="10"/>
    </row>
    <row r="64" spans="2:44" s="20" customFormat="1" ht="13.2" x14ac:dyDescent="0.2">
      <c r="B64" s="19"/>
      <c r="D64" s="29" t="s">
        <v>53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29" t="s">
        <v>54</v>
      </c>
      <c r="AI64" s="30"/>
      <c r="AJ64" s="30"/>
      <c r="AK64" s="30"/>
      <c r="AL64" s="30"/>
      <c r="AM64" s="30"/>
      <c r="AN64" s="30"/>
      <c r="AO64" s="30"/>
      <c r="AR64" s="19"/>
    </row>
    <row r="65" spans="2:44" x14ac:dyDescent="0.2">
      <c r="B65" s="10"/>
      <c r="AR65" s="10"/>
    </row>
    <row r="66" spans="2:44" x14ac:dyDescent="0.2">
      <c r="B66" s="10"/>
      <c r="AR66" s="10"/>
    </row>
    <row r="67" spans="2:44" x14ac:dyDescent="0.2">
      <c r="B67" s="10"/>
      <c r="AR67" s="10"/>
    </row>
    <row r="68" spans="2:44" x14ac:dyDescent="0.2">
      <c r="B68" s="10"/>
      <c r="AR68" s="10"/>
    </row>
    <row r="69" spans="2:44" x14ac:dyDescent="0.2">
      <c r="B69" s="10"/>
      <c r="AR69" s="10"/>
    </row>
    <row r="70" spans="2:44" x14ac:dyDescent="0.2">
      <c r="B70" s="10"/>
      <c r="AR70" s="10"/>
    </row>
    <row r="71" spans="2:44" x14ac:dyDescent="0.2">
      <c r="B71" s="10"/>
      <c r="AR71" s="10"/>
    </row>
    <row r="72" spans="2:44" x14ac:dyDescent="0.2">
      <c r="B72" s="10"/>
      <c r="AR72" s="10"/>
    </row>
    <row r="73" spans="2:44" x14ac:dyDescent="0.2">
      <c r="B73" s="10"/>
      <c r="AR73" s="10"/>
    </row>
    <row r="74" spans="2:44" x14ac:dyDescent="0.2">
      <c r="B74" s="10"/>
      <c r="AR74" s="10"/>
    </row>
    <row r="75" spans="2:44" s="20" customFormat="1" ht="13.2" x14ac:dyDescent="0.2">
      <c r="B75" s="19"/>
      <c r="D75" s="31" t="s">
        <v>51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1" t="s">
        <v>52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1" t="s">
        <v>51</v>
      </c>
      <c r="AI75" s="22"/>
      <c r="AJ75" s="22"/>
      <c r="AK75" s="22"/>
      <c r="AL75" s="22"/>
      <c r="AM75" s="31" t="s">
        <v>52</v>
      </c>
      <c r="AN75" s="22"/>
      <c r="AO75" s="22"/>
      <c r="AR75" s="19"/>
    </row>
    <row r="76" spans="2:44" s="20" customFormat="1" x14ac:dyDescent="0.2">
      <c r="B76" s="19"/>
      <c r="AR76" s="19"/>
    </row>
    <row r="77" spans="2:44" s="20" customFormat="1" ht="6.9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19"/>
    </row>
    <row r="81" spans="2:90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19"/>
    </row>
    <row r="82" spans="2:90" s="20" customFormat="1" ht="24.9" customHeight="1" x14ac:dyDescent="0.2">
      <c r="B82" s="19"/>
      <c r="C82" s="11" t="s">
        <v>55</v>
      </c>
      <c r="AR82" s="19"/>
    </row>
    <row r="83" spans="2:90" s="20" customFormat="1" ht="6.9" customHeight="1" x14ac:dyDescent="0.2">
      <c r="B83" s="19"/>
      <c r="AR83" s="19"/>
    </row>
    <row r="84" spans="2:90" s="37" customFormat="1" ht="12" customHeight="1" x14ac:dyDescent="0.2">
      <c r="B84" s="36"/>
      <c r="C84" s="15" t="s">
        <v>12</v>
      </c>
      <c r="L84" s="37" t="str">
        <f>K5</f>
        <v>6147</v>
      </c>
      <c r="AR84" s="36"/>
    </row>
    <row r="85" spans="2:90" s="40" customFormat="1" ht="36.9" customHeight="1" x14ac:dyDescent="0.2">
      <c r="B85" s="38"/>
      <c r="C85" s="39" t="s">
        <v>14</v>
      </c>
      <c r="L85" s="250" t="str">
        <f>K6</f>
        <v>Cyklotrasa Odry od lávky u kluziště po ulici Ke Koupališti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38"/>
    </row>
    <row r="86" spans="2:90" s="20" customFormat="1" ht="6.9" customHeight="1" x14ac:dyDescent="0.2">
      <c r="B86" s="19"/>
      <c r="AR86" s="19"/>
    </row>
    <row r="87" spans="2:90" s="20" customFormat="1" ht="12" customHeight="1" x14ac:dyDescent="0.2">
      <c r="B87" s="19"/>
      <c r="C87" s="15" t="s">
        <v>18</v>
      </c>
      <c r="L87" s="41" t="str">
        <f>IF(K8="","",K8)</f>
        <v>Odry</v>
      </c>
      <c r="AI87" s="15" t="s">
        <v>20</v>
      </c>
      <c r="AM87" s="252">
        <f>IF(AN8= "","",AN8)</f>
        <v>45210</v>
      </c>
      <c r="AN87" s="252"/>
      <c r="AR87" s="19"/>
    </row>
    <row r="88" spans="2:90" s="20" customFormat="1" ht="6.9" customHeight="1" x14ac:dyDescent="0.2">
      <c r="B88" s="19"/>
      <c r="AR88" s="19"/>
    </row>
    <row r="89" spans="2:90" s="20" customFormat="1" ht="15.15" customHeight="1" x14ac:dyDescent="0.2">
      <c r="B89" s="19"/>
      <c r="C89" s="15" t="s">
        <v>21</v>
      </c>
      <c r="L89" s="37" t="str">
        <f>IF(E11= "","",E11)</f>
        <v>Město Odry</v>
      </c>
      <c r="AI89" s="15" t="s">
        <v>29</v>
      </c>
      <c r="AM89" s="253" t="str">
        <f>IF(E17="","",E17)</f>
        <v>JACKO, p&amp;v s.r.o.</v>
      </c>
      <c r="AN89" s="254"/>
      <c r="AO89" s="254"/>
      <c r="AP89" s="254"/>
      <c r="AR89" s="19"/>
      <c r="AS89" s="255" t="s">
        <v>56</v>
      </c>
      <c r="AT89" s="256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2:90" s="20" customFormat="1" ht="15.15" customHeight="1" x14ac:dyDescent="0.2">
      <c r="B90" s="19"/>
      <c r="C90" s="15" t="s">
        <v>27</v>
      </c>
      <c r="L90" s="37" t="str">
        <f>IF(E14="","",E14)</f>
        <v xml:space="preserve"> </v>
      </c>
      <c r="AI90" s="15" t="s">
        <v>34</v>
      </c>
      <c r="AM90" s="253" t="str">
        <f>IF(E20="","",E20)</f>
        <v>Michal Czerný</v>
      </c>
      <c r="AN90" s="254"/>
      <c r="AO90" s="254"/>
      <c r="AP90" s="254"/>
      <c r="AR90" s="19"/>
      <c r="AS90" s="257"/>
      <c r="AT90" s="258"/>
      <c r="BD90" s="44"/>
    </row>
    <row r="91" spans="2:90" s="20" customFormat="1" ht="10.95" customHeight="1" x14ac:dyDescent="0.2">
      <c r="B91" s="19"/>
      <c r="AR91" s="19"/>
      <c r="AS91" s="257"/>
      <c r="AT91" s="258"/>
      <c r="BD91" s="44"/>
    </row>
    <row r="92" spans="2:90" s="20" customFormat="1" ht="29.25" customHeight="1" x14ac:dyDescent="0.2">
      <c r="B92" s="19"/>
      <c r="C92" s="259" t="s">
        <v>57</v>
      </c>
      <c r="D92" s="260"/>
      <c r="E92" s="260"/>
      <c r="F92" s="260"/>
      <c r="G92" s="260"/>
      <c r="H92" s="45"/>
      <c r="I92" s="261" t="s">
        <v>58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3" t="s">
        <v>59</v>
      </c>
      <c r="AH92" s="260"/>
      <c r="AI92" s="260"/>
      <c r="AJ92" s="260"/>
      <c r="AK92" s="260"/>
      <c r="AL92" s="260"/>
      <c r="AM92" s="260"/>
      <c r="AN92" s="261" t="s">
        <v>60</v>
      </c>
      <c r="AO92" s="260"/>
      <c r="AP92" s="262"/>
      <c r="AQ92" s="46" t="s">
        <v>61</v>
      </c>
      <c r="AR92" s="19"/>
      <c r="AS92" s="47" t="s">
        <v>62</v>
      </c>
      <c r="AT92" s="48" t="s">
        <v>63</v>
      </c>
      <c r="AU92" s="48" t="s">
        <v>64</v>
      </c>
      <c r="AV92" s="48" t="s">
        <v>65</v>
      </c>
      <c r="AW92" s="48" t="s">
        <v>66</v>
      </c>
      <c r="AX92" s="48" t="s">
        <v>67</v>
      </c>
      <c r="AY92" s="48" t="s">
        <v>68</v>
      </c>
      <c r="AZ92" s="48" t="s">
        <v>69</v>
      </c>
      <c r="BA92" s="48" t="s">
        <v>70</v>
      </c>
      <c r="BB92" s="48" t="s">
        <v>71</v>
      </c>
      <c r="BC92" s="48" t="s">
        <v>72</v>
      </c>
      <c r="BD92" s="49" t="s">
        <v>73</v>
      </c>
    </row>
    <row r="93" spans="2:90" s="20" customFormat="1" ht="10.95" customHeight="1" x14ac:dyDescent="0.2">
      <c r="B93" s="19"/>
      <c r="AR93" s="19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2:90" s="60" customFormat="1" ht="32.4" customHeight="1" x14ac:dyDescent="0.2">
      <c r="B94" s="51"/>
      <c r="C94" s="52" t="s">
        <v>74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265">
        <f>SUM(AG95:AM98)</f>
        <v>0</v>
      </c>
      <c r="AH94" s="265"/>
      <c r="AI94" s="265"/>
      <c r="AJ94" s="265"/>
      <c r="AK94" s="265"/>
      <c r="AL94" s="265"/>
      <c r="AM94" s="265"/>
      <c r="AN94" s="266">
        <f>SUM(AN95:AP98)</f>
        <v>0</v>
      </c>
      <c r="AO94" s="266"/>
      <c r="AP94" s="266"/>
      <c r="AQ94" s="54" t="s">
        <v>1</v>
      </c>
      <c r="AR94" s="51"/>
      <c r="AS94" s="55">
        <f>ROUND(AS100+AS104+SUM(AS110:AS113),2)</f>
        <v>0</v>
      </c>
      <c r="AT94" s="56">
        <f t="shared" ref="AT94:AT113" si="0">ROUND(SUM(AV94:AW94),2)</f>
        <v>0</v>
      </c>
      <c r="AU94" s="57" t="e">
        <f>ROUND(AU100+AU104+SUM(AU110:AU113),5)</f>
        <v>#REF!</v>
      </c>
      <c r="AV94" s="56">
        <f>ROUND(AZ94*L29,2)</f>
        <v>0</v>
      </c>
      <c r="AW94" s="56">
        <f>ROUND(BA94*L30,2)</f>
        <v>0</v>
      </c>
      <c r="AX94" s="56">
        <f>ROUND(BB94*L29,2)</f>
        <v>0</v>
      </c>
      <c r="AY94" s="56">
        <f>ROUND(BC94*L30,2)</f>
        <v>0</v>
      </c>
      <c r="AZ94" s="56">
        <f>ROUND(AZ100+AZ104+SUM(AZ110:AZ113),2)</f>
        <v>0</v>
      </c>
      <c r="BA94" s="56">
        <f>ROUND(BA100+BA104+SUM(BA110:BA113),2)</f>
        <v>0</v>
      </c>
      <c r="BB94" s="56">
        <f>ROUND(BB100+BB104+SUM(BB110:BB113),2)</f>
        <v>0</v>
      </c>
      <c r="BC94" s="56">
        <f>ROUND(BC100+BC104+SUM(BC110:BC113),2)</f>
        <v>0</v>
      </c>
      <c r="BD94" s="58">
        <f>ROUND(BD100+BD104+SUM(BD110:BD113),2)</f>
        <v>0</v>
      </c>
      <c r="BE94" s="59"/>
      <c r="BG94" s="61"/>
      <c r="BS94" s="62" t="s">
        <v>75</v>
      </c>
      <c r="BT94" s="62" t="s">
        <v>76</v>
      </c>
      <c r="BU94" s="63" t="s">
        <v>77</v>
      </c>
      <c r="BV94" s="62" t="s">
        <v>78</v>
      </c>
      <c r="BW94" s="62" t="s">
        <v>4</v>
      </c>
      <c r="BX94" s="62" t="s">
        <v>79</v>
      </c>
      <c r="CL94" s="62" t="s">
        <v>1</v>
      </c>
    </row>
    <row r="95" spans="2:90" s="72" customFormat="1" ht="13.5" customHeight="1" x14ac:dyDescent="0.2">
      <c r="B95" s="64"/>
      <c r="C95" s="65"/>
      <c r="D95" s="267" t="s">
        <v>1186</v>
      </c>
      <c r="E95" s="267"/>
      <c r="F95" s="267"/>
      <c r="G95" s="267"/>
      <c r="H95" s="267"/>
      <c r="I95" s="66"/>
      <c r="J95" s="267" t="s">
        <v>1191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48">
        <f>AG100+AG105+AG107+AG109+AG113</f>
        <v>0</v>
      </c>
      <c r="AH95" s="249"/>
      <c r="AI95" s="249"/>
      <c r="AJ95" s="249"/>
      <c r="AK95" s="249"/>
      <c r="AL95" s="249"/>
      <c r="AM95" s="249"/>
      <c r="AN95" s="248">
        <f>AN100+AN105+AN107+AN109+AN113</f>
        <v>0</v>
      </c>
      <c r="AO95" s="248"/>
      <c r="AP95" s="248"/>
      <c r="AQ95" s="67"/>
      <c r="AR95" s="64"/>
      <c r="AS95" s="68"/>
      <c r="AT95" s="69"/>
      <c r="AU95" s="70"/>
      <c r="AV95" s="69"/>
      <c r="AW95" s="69"/>
      <c r="AX95" s="69"/>
      <c r="AY95" s="69"/>
      <c r="AZ95" s="69"/>
      <c r="BA95" s="69"/>
      <c r="BB95" s="69"/>
      <c r="BC95" s="69"/>
      <c r="BD95" s="71"/>
      <c r="BS95" s="73"/>
      <c r="BT95" s="73"/>
      <c r="BU95" s="74"/>
      <c r="BV95" s="73"/>
      <c r="BW95" s="73"/>
      <c r="BX95" s="73"/>
      <c r="CL95" s="73"/>
    </row>
    <row r="96" spans="2:90" s="72" customFormat="1" ht="13.5" customHeight="1" x14ac:dyDescent="0.2">
      <c r="B96" s="64"/>
      <c r="C96" s="65"/>
      <c r="D96" s="267" t="s">
        <v>1186</v>
      </c>
      <c r="E96" s="267"/>
      <c r="F96" s="267"/>
      <c r="G96" s="267"/>
      <c r="H96" s="267"/>
      <c r="I96" s="66"/>
      <c r="J96" s="267" t="s">
        <v>1202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48">
        <f>AG112+AG101</f>
        <v>0</v>
      </c>
      <c r="AH96" s="249"/>
      <c r="AI96" s="249"/>
      <c r="AJ96" s="249"/>
      <c r="AK96" s="249"/>
      <c r="AL96" s="249"/>
      <c r="AM96" s="249"/>
      <c r="AN96" s="248">
        <f>AN101+AN112</f>
        <v>0</v>
      </c>
      <c r="AO96" s="248"/>
      <c r="AP96" s="248"/>
      <c r="AQ96" s="67"/>
      <c r="AR96" s="64"/>
      <c r="AS96" s="68"/>
      <c r="AT96" s="69"/>
      <c r="AU96" s="70"/>
      <c r="AV96" s="69"/>
      <c r="AW96" s="69"/>
      <c r="AX96" s="69"/>
      <c r="AY96" s="69"/>
      <c r="AZ96" s="69"/>
      <c r="BA96" s="69"/>
      <c r="BB96" s="69"/>
      <c r="BC96" s="69"/>
      <c r="BD96" s="71"/>
      <c r="BS96" s="73"/>
      <c r="BT96" s="73"/>
      <c r="BU96" s="74"/>
      <c r="BV96" s="73"/>
      <c r="BW96" s="73"/>
      <c r="BX96" s="73"/>
      <c r="CL96" s="73"/>
    </row>
    <row r="97" spans="1:91" s="72" customFormat="1" ht="13.5" customHeight="1" x14ac:dyDescent="0.2">
      <c r="B97" s="64"/>
      <c r="C97" s="65"/>
      <c r="D97" s="267" t="s">
        <v>1186</v>
      </c>
      <c r="E97" s="267"/>
      <c r="F97" s="267"/>
      <c r="G97" s="267"/>
      <c r="H97" s="267"/>
      <c r="I97" s="66"/>
      <c r="J97" s="267" t="s">
        <v>1201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48">
        <f>AG102</f>
        <v>0</v>
      </c>
      <c r="AH97" s="249"/>
      <c r="AI97" s="249"/>
      <c r="AJ97" s="249"/>
      <c r="AK97" s="249"/>
      <c r="AL97" s="249"/>
      <c r="AM97" s="249"/>
      <c r="AN97" s="248">
        <f>AN102</f>
        <v>0</v>
      </c>
      <c r="AO97" s="248"/>
      <c r="AP97" s="248"/>
      <c r="AQ97" s="67"/>
      <c r="AR97" s="64"/>
      <c r="AS97" s="68"/>
      <c r="AT97" s="69"/>
      <c r="AU97" s="70"/>
      <c r="AV97" s="69"/>
      <c r="AW97" s="69"/>
      <c r="AX97" s="69"/>
      <c r="AY97" s="69"/>
      <c r="AZ97" s="69"/>
      <c r="BA97" s="69"/>
      <c r="BB97" s="69"/>
      <c r="BC97" s="69"/>
      <c r="BD97" s="71"/>
      <c r="BS97" s="73"/>
      <c r="BT97" s="73"/>
      <c r="BU97" s="74"/>
      <c r="BV97" s="73"/>
      <c r="BW97" s="73"/>
      <c r="BX97" s="73"/>
      <c r="CL97" s="73"/>
    </row>
    <row r="98" spans="1:91" s="72" customFormat="1" ht="13.5" customHeight="1" x14ac:dyDescent="0.2">
      <c r="B98" s="64"/>
      <c r="C98" s="65"/>
      <c r="D98" s="268" t="s">
        <v>1186</v>
      </c>
      <c r="E98" s="268"/>
      <c r="F98" s="268"/>
      <c r="G98" s="268"/>
      <c r="H98" s="268"/>
      <c r="I98" s="75"/>
      <c r="J98" s="268" t="s">
        <v>1192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75">
        <f>AG103+AG106+AG111+AG110+AG108</f>
        <v>0</v>
      </c>
      <c r="AH98" s="276"/>
      <c r="AI98" s="276"/>
      <c r="AJ98" s="276"/>
      <c r="AK98" s="276"/>
      <c r="AL98" s="276"/>
      <c r="AM98" s="276"/>
      <c r="AN98" s="275">
        <f>AN103+AN106+AN108+AN111+AN110</f>
        <v>0</v>
      </c>
      <c r="AO98" s="276"/>
      <c r="AP98" s="276"/>
      <c r="AQ98" s="67"/>
      <c r="AR98" s="64"/>
      <c r="AS98" s="68"/>
      <c r="AT98" s="69"/>
      <c r="AU98" s="70"/>
      <c r="AV98" s="69"/>
      <c r="AW98" s="69"/>
      <c r="AX98" s="69"/>
      <c r="AY98" s="69"/>
      <c r="AZ98" s="69"/>
      <c r="BA98" s="69"/>
      <c r="BB98" s="69"/>
      <c r="BC98" s="69"/>
      <c r="BD98" s="71"/>
      <c r="BS98" s="73"/>
      <c r="BT98" s="73"/>
      <c r="BU98" s="74"/>
      <c r="BV98" s="73"/>
      <c r="BW98" s="73"/>
      <c r="BX98" s="73"/>
      <c r="CL98" s="73"/>
    </row>
    <row r="99" spans="1:91" s="60" customFormat="1" ht="15.75" customHeight="1" x14ac:dyDescent="0.2">
      <c r="B99" s="51"/>
      <c r="C99" s="52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76"/>
      <c r="AH99" s="76"/>
      <c r="AI99" s="76"/>
      <c r="AJ99" s="76"/>
      <c r="AK99" s="76"/>
      <c r="AL99" s="76"/>
      <c r="AM99" s="76"/>
      <c r="AN99" s="77"/>
      <c r="AO99" s="77"/>
      <c r="AP99" s="77"/>
      <c r="AQ99" s="54"/>
      <c r="AR99" s="51"/>
      <c r="AS99" s="55"/>
      <c r="AT99" s="56"/>
      <c r="AU99" s="57"/>
      <c r="AV99" s="56"/>
      <c r="AW99" s="56"/>
      <c r="AX99" s="56"/>
      <c r="AY99" s="56"/>
      <c r="AZ99" s="56"/>
      <c r="BA99" s="56"/>
      <c r="BB99" s="56"/>
      <c r="BC99" s="56"/>
      <c r="BD99" s="58"/>
      <c r="BE99" s="72"/>
      <c r="BS99" s="62"/>
      <c r="BT99" s="62"/>
      <c r="BU99" s="63"/>
      <c r="BV99" s="62"/>
      <c r="BW99" s="62"/>
      <c r="BX99" s="62"/>
      <c r="CL99" s="62"/>
    </row>
    <row r="100" spans="1:91" s="87" customFormat="1" ht="16.5" customHeight="1" x14ac:dyDescent="0.2">
      <c r="A100" s="78" t="s">
        <v>80</v>
      </c>
      <c r="B100" s="79"/>
      <c r="C100" s="80"/>
      <c r="D100" s="270" t="s">
        <v>1204</v>
      </c>
      <c r="E100" s="270"/>
      <c r="F100" s="270"/>
      <c r="G100" s="270"/>
      <c r="H100" s="270"/>
      <c r="I100" s="81"/>
      <c r="J100" s="264" t="s">
        <v>1193</v>
      </c>
      <c r="K100" s="264"/>
      <c r="L100" s="264"/>
      <c r="M100" s="264"/>
      <c r="N100" s="264"/>
      <c r="O100" s="264"/>
      <c r="P100" s="264"/>
      <c r="Q100" s="264"/>
      <c r="R100" s="264"/>
      <c r="S100" s="264"/>
      <c r="T100" s="264"/>
      <c r="U100" s="264"/>
      <c r="V100" s="264"/>
      <c r="W100" s="264"/>
      <c r="X100" s="264"/>
      <c r="Y100" s="264"/>
      <c r="Z100" s="264"/>
      <c r="AA100" s="264"/>
      <c r="AB100" s="264"/>
      <c r="AC100" s="264"/>
      <c r="AD100" s="264"/>
      <c r="AE100" s="264"/>
      <c r="AF100" s="264"/>
      <c r="AG100" s="246">
        <f>'0a1 -Ostatní a vedlejší -způs'!J30</f>
        <v>0</v>
      </c>
      <c r="AH100" s="247"/>
      <c r="AI100" s="247"/>
      <c r="AJ100" s="247"/>
      <c r="AK100" s="247"/>
      <c r="AL100" s="247"/>
      <c r="AM100" s="247"/>
      <c r="AN100" s="246">
        <f t="shared" ref="AN100" si="1">SUM(AG100,AT100)</f>
        <v>0</v>
      </c>
      <c r="AO100" s="247"/>
      <c r="AP100" s="247"/>
      <c r="AQ100" s="82" t="s">
        <v>81</v>
      </c>
      <c r="AR100" s="79"/>
      <c r="AS100" s="83">
        <v>0</v>
      </c>
      <c r="AT100" s="84">
        <f t="shared" si="0"/>
        <v>0</v>
      </c>
      <c r="AU100" s="85" t="e">
        <f>'0a1 -Ostatní a vedlejší -způs'!P118</f>
        <v>#REF!</v>
      </c>
      <c r="AV100" s="84">
        <f>'0a1 -Ostatní a vedlejší -způs'!J33</f>
        <v>0</v>
      </c>
      <c r="AW100" s="84">
        <f>'0a1 -Ostatní a vedlejší -způs'!J34</f>
        <v>0</v>
      </c>
      <c r="AX100" s="84">
        <f>'0a1 -Ostatní a vedlejší -způs'!J35</f>
        <v>0</v>
      </c>
      <c r="AY100" s="84">
        <f>'0a1 -Ostatní a vedlejší -způs'!J36</f>
        <v>0</v>
      </c>
      <c r="AZ100" s="84">
        <f>'0a1 -Ostatní a vedlejší -způs'!F33</f>
        <v>0</v>
      </c>
      <c r="BA100" s="84">
        <f>'0a1 -Ostatní a vedlejší -způs'!F34</f>
        <v>0</v>
      </c>
      <c r="BB100" s="84">
        <f>'0a1 -Ostatní a vedlejší -způs'!F35</f>
        <v>0</v>
      </c>
      <c r="BC100" s="84">
        <f>'0a1 -Ostatní a vedlejší -způs'!F36</f>
        <v>0</v>
      </c>
      <c r="BD100" s="86">
        <f>'0a1 -Ostatní a vedlejší -způs'!F37</f>
        <v>0</v>
      </c>
      <c r="BE100" s="72"/>
      <c r="BT100" s="88" t="s">
        <v>82</v>
      </c>
      <c r="BV100" s="88" t="s">
        <v>78</v>
      </c>
      <c r="BW100" s="88" t="s">
        <v>83</v>
      </c>
      <c r="BX100" s="88" t="s">
        <v>4</v>
      </c>
      <c r="CL100" s="88" t="s">
        <v>1</v>
      </c>
      <c r="CM100" s="88" t="s">
        <v>84</v>
      </c>
    </row>
    <row r="101" spans="1:91" s="87" customFormat="1" ht="16.5" customHeight="1" x14ac:dyDescent="0.2">
      <c r="A101" s="78"/>
      <c r="B101" s="79"/>
      <c r="C101" s="80"/>
      <c r="D101" s="270" t="s">
        <v>1205</v>
      </c>
      <c r="E101" s="270"/>
      <c r="F101" s="270"/>
      <c r="G101" s="270"/>
      <c r="H101" s="270"/>
      <c r="I101" s="81"/>
      <c r="J101" s="264" t="s">
        <v>1207</v>
      </c>
      <c r="K101" s="264"/>
      <c r="L101" s="264"/>
      <c r="M101" s="264"/>
      <c r="N101" s="264"/>
      <c r="O101" s="264"/>
      <c r="P101" s="264"/>
      <c r="Q101" s="264"/>
      <c r="R101" s="264"/>
      <c r="S101" s="264"/>
      <c r="T101" s="264"/>
      <c r="U101" s="264"/>
      <c r="V101" s="264"/>
      <c r="W101" s="264"/>
      <c r="X101" s="264"/>
      <c r="Y101" s="264"/>
      <c r="Z101" s="264"/>
      <c r="AA101" s="264"/>
      <c r="AB101" s="264"/>
      <c r="AC101" s="264"/>
      <c r="AD101" s="264"/>
      <c r="AE101" s="264"/>
      <c r="AF101" s="264"/>
      <c r="AG101" s="246">
        <f>'0a2 -Ostatní a vedlejší -dopr'!J30</f>
        <v>0</v>
      </c>
      <c r="AH101" s="247"/>
      <c r="AI101" s="247"/>
      <c r="AJ101" s="247"/>
      <c r="AK101" s="247"/>
      <c r="AL101" s="247"/>
      <c r="AM101" s="247"/>
      <c r="AN101" s="246">
        <f>AG101*1.21</f>
        <v>0</v>
      </c>
      <c r="AO101" s="247"/>
      <c r="AP101" s="247"/>
      <c r="AQ101" s="82"/>
      <c r="AR101" s="79"/>
      <c r="AS101" s="83"/>
      <c r="AT101" s="84"/>
      <c r="AU101" s="85"/>
      <c r="AV101" s="84"/>
      <c r="AW101" s="84"/>
      <c r="AX101" s="84"/>
      <c r="AY101" s="84"/>
      <c r="AZ101" s="84"/>
      <c r="BA101" s="84"/>
      <c r="BB101" s="84"/>
      <c r="BC101" s="84"/>
      <c r="BD101" s="86"/>
      <c r="BE101" s="72"/>
      <c r="BT101" s="88"/>
      <c r="BV101" s="88"/>
      <c r="BW101" s="88"/>
      <c r="BX101" s="88"/>
      <c r="CL101" s="88"/>
      <c r="CM101" s="88"/>
    </row>
    <row r="102" spans="1:91" s="87" customFormat="1" ht="16.5" customHeight="1" x14ac:dyDescent="0.2">
      <c r="A102" s="78"/>
      <c r="B102" s="79"/>
      <c r="C102" s="80"/>
      <c r="D102" s="270" t="s">
        <v>1206</v>
      </c>
      <c r="E102" s="270"/>
      <c r="F102" s="270"/>
      <c r="G102" s="270"/>
      <c r="H102" s="270"/>
      <c r="I102" s="81"/>
      <c r="J102" s="264" t="s">
        <v>1208</v>
      </c>
      <c r="K102" s="264"/>
      <c r="L102" s="264"/>
      <c r="M102" s="264"/>
      <c r="N102" s="264"/>
      <c r="O102" s="264"/>
      <c r="P102" s="264"/>
      <c r="Q102" s="264"/>
      <c r="R102" s="264"/>
      <c r="S102" s="264"/>
      <c r="T102" s="264"/>
      <c r="U102" s="264"/>
      <c r="V102" s="264"/>
      <c r="W102" s="264"/>
      <c r="X102" s="264"/>
      <c r="Y102" s="264"/>
      <c r="Z102" s="264"/>
      <c r="AA102" s="264"/>
      <c r="AB102" s="264"/>
      <c r="AC102" s="264"/>
      <c r="AD102" s="264"/>
      <c r="AE102" s="264"/>
      <c r="AF102" s="264"/>
      <c r="AG102" s="246">
        <f>'0a3 -Ostatní a vedlejší -nepr'!J30</f>
        <v>0</v>
      </c>
      <c r="AH102" s="247"/>
      <c r="AI102" s="247"/>
      <c r="AJ102" s="247"/>
      <c r="AK102" s="247"/>
      <c r="AL102" s="247"/>
      <c r="AM102" s="247"/>
      <c r="AN102" s="246">
        <f>AG102*1.21</f>
        <v>0</v>
      </c>
      <c r="AO102" s="247"/>
      <c r="AP102" s="247"/>
      <c r="AQ102" s="82"/>
      <c r="AR102" s="79"/>
      <c r="AS102" s="83"/>
      <c r="AT102" s="84"/>
      <c r="AU102" s="85"/>
      <c r="AV102" s="84"/>
      <c r="AW102" s="84"/>
      <c r="AX102" s="84"/>
      <c r="AY102" s="84"/>
      <c r="AZ102" s="84"/>
      <c r="BA102" s="84"/>
      <c r="BB102" s="84"/>
      <c r="BC102" s="84"/>
      <c r="BD102" s="86"/>
      <c r="BE102" s="72"/>
      <c r="BT102" s="88"/>
      <c r="BV102" s="88"/>
      <c r="BW102" s="88"/>
      <c r="BX102" s="88"/>
      <c r="CL102" s="88"/>
      <c r="CM102" s="88"/>
    </row>
    <row r="103" spans="1:91" s="87" customFormat="1" ht="16.5" customHeight="1" x14ac:dyDescent="0.2">
      <c r="A103" s="78"/>
      <c r="B103" s="79"/>
      <c r="C103" s="80"/>
      <c r="D103" s="291" t="s">
        <v>1181</v>
      </c>
      <c r="E103" s="291"/>
      <c r="F103" s="291"/>
      <c r="G103" s="291"/>
      <c r="H103" s="291"/>
      <c r="I103" s="89"/>
      <c r="J103" s="274" t="s">
        <v>1194</v>
      </c>
      <c r="K103" s="274"/>
      <c r="L103" s="274"/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  <c r="AF103" s="274"/>
      <c r="AG103" s="272">
        <f>'0b -Ostatní a vedlejší -nezpůs'!J30</f>
        <v>0</v>
      </c>
      <c r="AH103" s="273"/>
      <c r="AI103" s="273"/>
      <c r="AJ103" s="273"/>
      <c r="AK103" s="273"/>
      <c r="AL103" s="273"/>
      <c r="AM103" s="273"/>
      <c r="AN103" s="272">
        <f>'0b -Ostatní a vedlejší -nezpůs'!J39</f>
        <v>0</v>
      </c>
      <c r="AO103" s="273"/>
      <c r="AP103" s="273"/>
      <c r="AQ103" s="82"/>
      <c r="AR103" s="79"/>
      <c r="AS103" s="83"/>
      <c r="AT103" s="84"/>
      <c r="AU103" s="85"/>
      <c r="AV103" s="84"/>
      <c r="AW103" s="84"/>
      <c r="AX103" s="84"/>
      <c r="AY103" s="84"/>
      <c r="AZ103" s="84"/>
      <c r="BA103" s="84"/>
      <c r="BB103" s="84"/>
      <c r="BC103" s="84"/>
      <c r="BD103" s="86"/>
      <c r="BE103" s="72"/>
      <c r="BT103" s="88"/>
      <c r="BV103" s="88"/>
      <c r="BW103" s="88"/>
      <c r="BX103" s="88"/>
      <c r="CL103" s="88"/>
      <c r="CM103" s="88"/>
    </row>
    <row r="104" spans="1:91" s="87" customFormat="1" ht="16.5" customHeight="1" x14ac:dyDescent="0.2">
      <c r="B104" s="79"/>
      <c r="C104" s="80"/>
      <c r="D104" s="264" t="s">
        <v>85</v>
      </c>
      <c r="E104" s="264"/>
      <c r="F104" s="264"/>
      <c r="G104" s="264"/>
      <c r="H104" s="264"/>
      <c r="I104" s="81"/>
      <c r="J104" s="264" t="s">
        <v>86</v>
      </c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69">
        <f>ROUND(SUM(AG105:AG109),2)</f>
        <v>0</v>
      </c>
      <c r="AH104" s="247"/>
      <c r="AI104" s="247"/>
      <c r="AJ104" s="247"/>
      <c r="AK104" s="247"/>
      <c r="AL104" s="247"/>
      <c r="AM104" s="247"/>
      <c r="AN104" s="246">
        <f>SUM(AN105:AP109)</f>
        <v>0</v>
      </c>
      <c r="AO104" s="247"/>
      <c r="AP104" s="247"/>
      <c r="AQ104" s="82" t="s">
        <v>81</v>
      </c>
      <c r="AR104" s="79"/>
      <c r="AS104" s="83">
        <f>ROUND(SUM(AS105:AS109),2)</f>
        <v>0</v>
      </c>
      <c r="AT104" s="84">
        <f t="shared" si="0"/>
        <v>0</v>
      </c>
      <c r="AU104" s="85">
        <f>ROUND(SUM(AU105:AU109),5)</f>
        <v>2367.4274799999998</v>
      </c>
      <c r="AV104" s="84">
        <f>ROUND(AZ104*L29,2)</f>
        <v>0</v>
      </c>
      <c r="AW104" s="84">
        <f>ROUND(BA104*L30,2)</f>
        <v>0</v>
      </c>
      <c r="AX104" s="84">
        <f>ROUND(BB104*L29,2)</f>
        <v>0</v>
      </c>
      <c r="AY104" s="84">
        <f>ROUND(BC104*L30,2)</f>
        <v>0</v>
      </c>
      <c r="AZ104" s="84">
        <f>ROUND(SUM(AZ105:AZ109),2)</f>
        <v>0</v>
      </c>
      <c r="BA104" s="84">
        <f>ROUND(SUM(BA105:BA109),2)</f>
        <v>0</v>
      </c>
      <c r="BB104" s="84">
        <f>ROUND(SUM(BB105:BB109),2)</f>
        <v>0</v>
      </c>
      <c r="BC104" s="84">
        <f>ROUND(SUM(BC105:BC109),2)</f>
        <v>0</v>
      </c>
      <c r="BD104" s="86">
        <f>ROUND(SUM(BD105:BD109),2)</f>
        <v>0</v>
      </c>
      <c r="BE104" s="72"/>
      <c r="BS104" s="88" t="s">
        <v>75</v>
      </c>
      <c r="BT104" s="88" t="s">
        <v>82</v>
      </c>
      <c r="BU104" s="88" t="s">
        <v>77</v>
      </c>
      <c r="BV104" s="88" t="s">
        <v>78</v>
      </c>
      <c r="BW104" s="88" t="s">
        <v>87</v>
      </c>
      <c r="BX104" s="88" t="s">
        <v>4</v>
      </c>
      <c r="CL104" s="88" t="s">
        <v>1</v>
      </c>
      <c r="CM104" s="88" t="s">
        <v>84</v>
      </c>
    </row>
    <row r="105" spans="1:91" s="37" customFormat="1" ht="16.5" customHeight="1" x14ac:dyDescent="0.2">
      <c r="A105" s="78" t="s">
        <v>80</v>
      </c>
      <c r="B105" s="36"/>
      <c r="C105" s="66"/>
      <c r="D105" s="66"/>
      <c r="E105" s="267" t="s">
        <v>1179</v>
      </c>
      <c r="F105" s="267"/>
      <c r="G105" s="267"/>
      <c r="H105" s="267"/>
      <c r="I105" s="267"/>
      <c r="J105" s="66"/>
      <c r="K105" s="267" t="s">
        <v>1195</v>
      </c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7"/>
      <c r="W105" s="267"/>
      <c r="X105" s="267"/>
      <c r="Y105" s="267"/>
      <c r="Z105" s="267"/>
      <c r="AA105" s="267"/>
      <c r="AB105" s="267"/>
      <c r="AC105" s="267"/>
      <c r="AD105" s="267"/>
      <c r="AE105" s="267"/>
      <c r="AF105" s="267"/>
      <c r="AG105" s="248">
        <f>'101.1 - Komunikace - způsobilé'!J32</f>
        <v>0</v>
      </c>
      <c r="AH105" s="249"/>
      <c r="AI105" s="249"/>
      <c r="AJ105" s="249"/>
      <c r="AK105" s="249"/>
      <c r="AL105" s="249"/>
      <c r="AM105" s="249"/>
      <c r="AN105" s="248">
        <f>'101.1 - Komunikace - způsobilé'!J41</f>
        <v>0</v>
      </c>
      <c r="AO105" s="249"/>
      <c r="AP105" s="249"/>
      <c r="AQ105" s="90" t="s">
        <v>88</v>
      </c>
      <c r="AR105" s="36"/>
      <c r="AS105" s="91">
        <v>0</v>
      </c>
      <c r="AT105" s="92">
        <f t="shared" si="0"/>
        <v>0</v>
      </c>
      <c r="AU105" s="93">
        <f>'101.1 - Komunikace - způsobilé'!P126</f>
        <v>1779.6460840000002</v>
      </c>
      <c r="AV105" s="92">
        <f>'101.1 - Komunikace - způsobilé'!J35</f>
        <v>0</v>
      </c>
      <c r="AW105" s="92">
        <f>'101.1 - Komunikace - způsobilé'!J36</f>
        <v>0</v>
      </c>
      <c r="AX105" s="92">
        <f>'101.1 - Komunikace - způsobilé'!J37</f>
        <v>0</v>
      </c>
      <c r="AY105" s="92">
        <f>'101.1 - Komunikace - způsobilé'!J38</f>
        <v>0</v>
      </c>
      <c r="AZ105" s="92">
        <f>'101.1 - Komunikace - způsobilé'!F35</f>
        <v>0</v>
      </c>
      <c r="BA105" s="92">
        <f>'101.1 - Komunikace - způsobilé'!F36</f>
        <v>0</v>
      </c>
      <c r="BB105" s="92">
        <f>'101.1 - Komunikace - způsobilé'!F37</f>
        <v>0</v>
      </c>
      <c r="BC105" s="92">
        <f>'101.1 - Komunikace - způsobilé'!F38</f>
        <v>0</v>
      </c>
      <c r="BD105" s="94">
        <f>'101.1 - Komunikace - způsobilé'!F39</f>
        <v>0</v>
      </c>
      <c r="BE105" s="72"/>
      <c r="BT105" s="16" t="s">
        <v>84</v>
      </c>
      <c r="BV105" s="16" t="s">
        <v>78</v>
      </c>
      <c r="BW105" s="16" t="s">
        <v>89</v>
      </c>
      <c r="BX105" s="16" t="s">
        <v>87</v>
      </c>
      <c r="CL105" s="16" t="s">
        <v>1</v>
      </c>
    </row>
    <row r="106" spans="1:91" s="37" customFormat="1" ht="16.5" customHeight="1" x14ac:dyDescent="0.2">
      <c r="A106" s="78"/>
      <c r="B106" s="36"/>
      <c r="C106" s="66"/>
      <c r="D106" s="66"/>
      <c r="E106" s="268" t="s">
        <v>1180</v>
      </c>
      <c r="F106" s="268"/>
      <c r="G106" s="268"/>
      <c r="H106" s="268"/>
      <c r="I106" s="268"/>
      <c r="J106" s="75"/>
      <c r="K106" s="268" t="s">
        <v>1213</v>
      </c>
      <c r="L106" s="268"/>
      <c r="M106" s="268"/>
      <c r="N106" s="268"/>
      <c r="O106" s="268"/>
      <c r="P106" s="268"/>
      <c r="Q106" s="268"/>
      <c r="R106" s="268"/>
      <c r="S106" s="268"/>
      <c r="T106" s="268"/>
      <c r="U106" s="268"/>
      <c r="V106" s="268"/>
      <c r="W106" s="268"/>
      <c r="X106" s="268"/>
      <c r="Y106" s="268"/>
      <c r="Z106" s="268"/>
      <c r="AA106" s="268"/>
      <c r="AB106" s="268"/>
      <c r="AC106" s="268"/>
      <c r="AD106" s="268"/>
      <c r="AE106" s="268"/>
      <c r="AF106" s="268"/>
      <c r="AG106" s="275">
        <f>'101.1 - Komunikace -nezpůsobilé'!J32</f>
        <v>0</v>
      </c>
      <c r="AH106" s="276"/>
      <c r="AI106" s="276"/>
      <c r="AJ106" s="276"/>
      <c r="AK106" s="276"/>
      <c r="AL106" s="276"/>
      <c r="AM106" s="276"/>
      <c r="AN106" s="275">
        <f>'101.1 - Komunikace -nezpůsobilé'!J41</f>
        <v>0</v>
      </c>
      <c r="AO106" s="276"/>
      <c r="AP106" s="276"/>
      <c r="AQ106" s="90"/>
      <c r="AR106" s="36"/>
      <c r="AS106" s="91"/>
      <c r="AT106" s="92"/>
      <c r="AU106" s="93"/>
      <c r="AV106" s="92"/>
      <c r="AW106" s="92"/>
      <c r="AX106" s="92"/>
      <c r="AY106" s="92"/>
      <c r="AZ106" s="92"/>
      <c r="BA106" s="92"/>
      <c r="BB106" s="92"/>
      <c r="BC106" s="92"/>
      <c r="BD106" s="94"/>
      <c r="BE106" s="72"/>
      <c r="BT106" s="16"/>
      <c r="BV106" s="16"/>
      <c r="BW106" s="16"/>
      <c r="BX106" s="16"/>
      <c r="CL106" s="16"/>
    </row>
    <row r="107" spans="1:91" s="37" customFormat="1" ht="21" customHeight="1" x14ac:dyDescent="0.2">
      <c r="A107" s="78" t="s">
        <v>80</v>
      </c>
      <c r="B107" s="36"/>
      <c r="C107" s="66"/>
      <c r="D107" s="66"/>
      <c r="E107" s="267" t="s">
        <v>90</v>
      </c>
      <c r="F107" s="267"/>
      <c r="G107" s="267"/>
      <c r="H107" s="267"/>
      <c r="I107" s="267"/>
      <c r="J107" s="66"/>
      <c r="K107" s="267" t="s">
        <v>1196</v>
      </c>
      <c r="L107" s="267"/>
      <c r="M107" s="267"/>
      <c r="N107" s="267"/>
      <c r="O107" s="267"/>
      <c r="P107" s="267"/>
      <c r="Q107" s="267"/>
      <c r="R107" s="267"/>
      <c r="S107" s="267"/>
      <c r="T107" s="267"/>
      <c r="U107" s="267"/>
      <c r="V107" s="267"/>
      <c r="W107" s="267"/>
      <c r="X107" s="267"/>
      <c r="Y107" s="267"/>
      <c r="Z107" s="267"/>
      <c r="AA107" s="267"/>
      <c r="AB107" s="267"/>
      <c r="AC107" s="267"/>
      <c r="AD107" s="267"/>
      <c r="AE107" s="267"/>
      <c r="AF107" s="267"/>
      <c r="AG107" s="248">
        <f>'101.2 - Sanace pláně - způs'!J32</f>
        <v>0</v>
      </c>
      <c r="AH107" s="249"/>
      <c r="AI107" s="249"/>
      <c r="AJ107" s="249"/>
      <c r="AK107" s="249"/>
      <c r="AL107" s="249"/>
      <c r="AM107" s="249"/>
      <c r="AN107" s="248">
        <f>'101.2 - Sanace pláně - způs'!J41</f>
        <v>0</v>
      </c>
      <c r="AO107" s="249"/>
      <c r="AP107" s="249"/>
      <c r="AQ107" s="90" t="s">
        <v>88</v>
      </c>
      <c r="AR107" s="36"/>
      <c r="AS107" s="91">
        <v>0</v>
      </c>
      <c r="AT107" s="92">
        <f t="shared" si="0"/>
        <v>0</v>
      </c>
      <c r="AU107" s="93">
        <f>'101.2 - Sanace pláně - způs'!P124</f>
        <v>572.31139799999994</v>
      </c>
      <c r="AV107" s="92">
        <f>'101.2 - Sanace pláně - způs'!J35</f>
        <v>0</v>
      </c>
      <c r="AW107" s="92">
        <f>'101.2 - Sanace pláně - způs'!J36</f>
        <v>0</v>
      </c>
      <c r="AX107" s="92">
        <f>'101.2 - Sanace pláně - způs'!J37</f>
        <v>0</v>
      </c>
      <c r="AY107" s="92">
        <f>'101.2 - Sanace pláně - způs'!J38</f>
        <v>0</v>
      </c>
      <c r="AZ107" s="92">
        <f>'101.2 - Sanace pláně - způs'!F35</f>
        <v>0</v>
      </c>
      <c r="BA107" s="92">
        <f>'101.2 - Sanace pláně - způs'!F36</f>
        <v>0</v>
      </c>
      <c r="BB107" s="92">
        <f>'101.2 - Sanace pláně - způs'!F37</f>
        <v>0</v>
      </c>
      <c r="BC107" s="92">
        <f>'101.2 - Sanace pláně - způs'!F38</f>
        <v>0</v>
      </c>
      <c r="BD107" s="94">
        <f>'101.2 - Sanace pláně - způs'!F39</f>
        <v>0</v>
      </c>
      <c r="BE107" s="72"/>
      <c r="BT107" s="16" t="s">
        <v>84</v>
      </c>
      <c r="BV107" s="16" t="s">
        <v>78</v>
      </c>
      <c r="BW107" s="16" t="s">
        <v>91</v>
      </c>
      <c r="BX107" s="16" t="s">
        <v>87</v>
      </c>
      <c r="CL107" s="16" t="s">
        <v>1</v>
      </c>
    </row>
    <row r="108" spans="1:91" s="37" customFormat="1" ht="16.5" customHeight="1" x14ac:dyDescent="0.2">
      <c r="A108" s="78" t="s">
        <v>80</v>
      </c>
      <c r="B108" s="36"/>
      <c r="C108" s="75"/>
      <c r="D108" s="75"/>
      <c r="E108" s="268" t="s">
        <v>92</v>
      </c>
      <c r="F108" s="268"/>
      <c r="G108" s="268"/>
      <c r="H108" s="268"/>
      <c r="I108" s="268"/>
      <c r="J108" s="75"/>
      <c r="K108" s="268" t="s">
        <v>1203</v>
      </c>
      <c r="L108" s="268"/>
      <c r="M108" s="268"/>
      <c r="N108" s="268"/>
      <c r="O108" s="268"/>
      <c r="P108" s="268"/>
      <c r="Q108" s="268"/>
      <c r="R108" s="268"/>
      <c r="S108" s="268"/>
      <c r="T108" s="268"/>
      <c r="U108" s="268"/>
      <c r="V108" s="268"/>
      <c r="W108" s="268"/>
      <c r="X108" s="268"/>
      <c r="Y108" s="268"/>
      <c r="Z108" s="268"/>
      <c r="AA108" s="268"/>
      <c r="AB108" s="268"/>
      <c r="AC108" s="268"/>
      <c r="AD108" s="268"/>
      <c r="AE108" s="268"/>
      <c r="AF108" s="268"/>
      <c r="AG108" s="275">
        <f>'101.3 - Rámový most 1 -nezpůs'!J32</f>
        <v>0</v>
      </c>
      <c r="AH108" s="276"/>
      <c r="AI108" s="276"/>
      <c r="AJ108" s="276"/>
      <c r="AK108" s="276"/>
      <c r="AL108" s="276"/>
      <c r="AM108" s="276"/>
      <c r="AN108" s="275">
        <f>'101.3 - Rámový most 1 -nezpůs'!J41</f>
        <v>0</v>
      </c>
      <c r="AO108" s="276"/>
      <c r="AP108" s="276"/>
      <c r="AQ108" s="90" t="s">
        <v>88</v>
      </c>
      <c r="AR108" s="36"/>
      <c r="AS108" s="91">
        <v>0</v>
      </c>
      <c r="AT108" s="92">
        <f t="shared" si="0"/>
        <v>0</v>
      </c>
      <c r="AU108" s="93">
        <f>'101.3 - Rámový most 1 -nezpůs'!P127</f>
        <v>6.5449999999999999</v>
      </c>
      <c r="AV108" s="92">
        <f>'101.3 - Rámový most 1 -nezpůs'!J35</f>
        <v>0</v>
      </c>
      <c r="AW108" s="92">
        <f>'101.3 - Rámový most 1 -nezpůs'!J36</f>
        <v>0</v>
      </c>
      <c r="AX108" s="92">
        <f>'101.3 - Rámový most 1 -nezpůs'!J37</f>
        <v>0</v>
      </c>
      <c r="AY108" s="92">
        <f>'101.3 - Rámový most 1 -nezpůs'!J38</f>
        <v>0</v>
      </c>
      <c r="AZ108" s="92">
        <f>'101.3 - Rámový most 1 -nezpůs'!F35</f>
        <v>0</v>
      </c>
      <c r="BA108" s="92">
        <f>'101.3 - Rámový most 1 -nezpůs'!F36</f>
        <v>0</v>
      </c>
      <c r="BB108" s="92">
        <f>'101.3 - Rámový most 1 -nezpůs'!F37</f>
        <v>0</v>
      </c>
      <c r="BC108" s="92">
        <f>'101.3 - Rámový most 1 -nezpůs'!F38</f>
        <v>0</v>
      </c>
      <c r="BD108" s="94">
        <f>'101.3 - Rámový most 1 -nezpůs'!F39</f>
        <v>0</v>
      </c>
      <c r="BE108" s="72"/>
      <c r="BT108" s="16" t="s">
        <v>84</v>
      </c>
      <c r="BV108" s="16" t="s">
        <v>78</v>
      </c>
      <c r="BW108" s="16" t="s">
        <v>93</v>
      </c>
      <c r="BX108" s="16" t="s">
        <v>87</v>
      </c>
      <c r="CL108" s="16" t="s">
        <v>1</v>
      </c>
    </row>
    <row r="109" spans="1:91" s="37" customFormat="1" ht="16.5" customHeight="1" x14ac:dyDescent="0.2">
      <c r="A109" s="78" t="s">
        <v>80</v>
      </c>
      <c r="B109" s="36"/>
      <c r="C109" s="66"/>
      <c r="D109" s="66"/>
      <c r="E109" s="267" t="s">
        <v>94</v>
      </c>
      <c r="F109" s="267"/>
      <c r="G109" s="267"/>
      <c r="H109" s="267"/>
      <c r="I109" s="267"/>
      <c r="J109" s="66"/>
      <c r="K109" s="267" t="s">
        <v>1197</v>
      </c>
      <c r="L109" s="267"/>
      <c r="M109" s="267"/>
      <c r="N109" s="267"/>
      <c r="O109" s="267"/>
      <c r="P109" s="267"/>
      <c r="Q109" s="267"/>
      <c r="R109" s="267"/>
      <c r="S109" s="267"/>
      <c r="T109" s="267"/>
      <c r="U109" s="267"/>
      <c r="V109" s="267"/>
      <c r="W109" s="267"/>
      <c r="X109" s="267"/>
      <c r="Y109" s="267"/>
      <c r="Z109" s="267"/>
      <c r="AA109" s="267"/>
      <c r="AB109" s="267"/>
      <c r="AC109" s="267"/>
      <c r="AD109" s="267"/>
      <c r="AE109" s="267"/>
      <c r="AF109" s="267"/>
      <c r="AG109" s="248">
        <f>'101.4 - Rámový most 2 -způs'!J32</f>
        <v>0</v>
      </c>
      <c r="AH109" s="249"/>
      <c r="AI109" s="249"/>
      <c r="AJ109" s="249"/>
      <c r="AK109" s="249"/>
      <c r="AL109" s="249"/>
      <c r="AM109" s="249"/>
      <c r="AN109" s="248">
        <f>'101.4 - Rámový most 2 -způs'!J41</f>
        <v>0</v>
      </c>
      <c r="AO109" s="249"/>
      <c r="AP109" s="249"/>
      <c r="AQ109" s="90" t="s">
        <v>88</v>
      </c>
      <c r="AR109" s="36"/>
      <c r="AS109" s="91">
        <v>0</v>
      </c>
      <c r="AT109" s="92">
        <f t="shared" si="0"/>
        <v>0</v>
      </c>
      <c r="AU109" s="93">
        <f>'101.4 - Rámový most 2 -způs'!P127</f>
        <v>8.9249999999999989</v>
      </c>
      <c r="AV109" s="92">
        <f>'101.4 - Rámový most 2 -způs'!J35</f>
        <v>0</v>
      </c>
      <c r="AW109" s="92">
        <f>'101.4 - Rámový most 2 -způs'!J36</f>
        <v>0</v>
      </c>
      <c r="AX109" s="92">
        <f>'101.4 - Rámový most 2 -způs'!J37</f>
        <v>0</v>
      </c>
      <c r="AY109" s="92">
        <f>'101.4 - Rámový most 2 -způs'!J38</f>
        <v>0</v>
      </c>
      <c r="AZ109" s="92">
        <f>'101.4 - Rámový most 2 -způs'!F35</f>
        <v>0</v>
      </c>
      <c r="BA109" s="92">
        <f>'101.4 - Rámový most 2 -způs'!F36</f>
        <v>0</v>
      </c>
      <c r="BB109" s="92">
        <f>'101.4 - Rámový most 2 -způs'!F37</f>
        <v>0</v>
      </c>
      <c r="BC109" s="92">
        <f>'101.4 - Rámový most 2 -způs'!F38</f>
        <v>0</v>
      </c>
      <c r="BD109" s="94">
        <f>'101.4 - Rámový most 2 -způs'!F39</f>
        <v>0</v>
      </c>
      <c r="BE109" s="72"/>
      <c r="BT109" s="16" t="s">
        <v>84</v>
      </c>
      <c r="BV109" s="16" t="s">
        <v>78</v>
      </c>
      <c r="BW109" s="16" t="s">
        <v>95</v>
      </c>
      <c r="BX109" s="16" t="s">
        <v>87</v>
      </c>
      <c r="CL109" s="16" t="s">
        <v>1</v>
      </c>
    </row>
    <row r="110" spans="1:91" s="87" customFormat="1" ht="16.5" customHeight="1" x14ac:dyDescent="0.2">
      <c r="A110" s="78" t="s">
        <v>80</v>
      </c>
      <c r="B110" s="79"/>
      <c r="C110" s="80"/>
      <c r="D110" s="274" t="s">
        <v>1184</v>
      </c>
      <c r="E110" s="274"/>
      <c r="F110" s="274"/>
      <c r="G110" s="274"/>
      <c r="H110" s="274"/>
      <c r="I110" s="89"/>
      <c r="J110" s="274" t="s">
        <v>1198</v>
      </c>
      <c r="K110" s="274"/>
      <c r="L110" s="274"/>
      <c r="M110" s="274"/>
      <c r="N110" s="274"/>
      <c r="O110" s="274"/>
      <c r="P110" s="274"/>
      <c r="Q110" s="274"/>
      <c r="R110" s="274"/>
      <c r="S110" s="274"/>
      <c r="T110" s="274"/>
      <c r="U110" s="274"/>
      <c r="V110" s="274"/>
      <c r="W110" s="274"/>
      <c r="X110" s="274"/>
      <c r="Y110" s="274"/>
      <c r="Z110" s="274"/>
      <c r="AA110" s="274"/>
      <c r="AB110" s="274"/>
      <c r="AC110" s="274"/>
      <c r="AD110" s="274"/>
      <c r="AE110" s="274"/>
      <c r="AF110" s="274"/>
      <c r="AG110" s="272">
        <f>'SO 102a -Udržovací práce -nezpů'!J30</f>
        <v>0</v>
      </c>
      <c r="AH110" s="273"/>
      <c r="AI110" s="273"/>
      <c r="AJ110" s="273"/>
      <c r="AK110" s="273"/>
      <c r="AL110" s="273"/>
      <c r="AM110" s="273"/>
      <c r="AN110" s="272">
        <f>'SO 102a -Udržovací práce -nezpů'!J39</f>
        <v>0</v>
      </c>
      <c r="AO110" s="273"/>
      <c r="AP110" s="273"/>
      <c r="AQ110" s="82" t="s">
        <v>81</v>
      </c>
      <c r="AR110" s="79"/>
      <c r="AS110" s="83">
        <v>0</v>
      </c>
      <c r="AT110" s="84">
        <f t="shared" si="0"/>
        <v>0</v>
      </c>
      <c r="AU110" s="85">
        <f>'SO 102a -Udržovací práce -nezpů'!P122</f>
        <v>358.17760500000003</v>
      </c>
      <c r="AV110" s="84">
        <f>'SO 102a -Udržovací práce -nezpů'!J33</f>
        <v>0</v>
      </c>
      <c r="AW110" s="84">
        <f>'SO 102a -Udržovací práce -nezpů'!J34</f>
        <v>0</v>
      </c>
      <c r="AX110" s="84">
        <f>'SO 102a -Udržovací práce -nezpů'!J35</f>
        <v>0</v>
      </c>
      <c r="AY110" s="84">
        <f>'SO 102a -Udržovací práce -nezpů'!J36</f>
        <v>0</v>
      </c>
      <c r="AZ110" s="84">
        <f>'SO 102a -Udržovací práce -nezpů'!F33</f>
        <v>0</v>
      </c>
      <c r="BA110" s="84">
        <f>'SO 102a -Udržovací práce -nezpů'!F34</f>
        <v>0</v>
      </c>
      <c r="BB110" s="84">
        <f>'SO 102a -Udržovací práce -nezpů'!F35</f>
        <v>0</v>
      </c>
      <c r="BC110" s="84">
        <f>'SO 102a -Udržovací práce -nezpů'!F36</f>
        <v>0</v>
      </c>
      <c r="BD110" s="86">
        <f>'SO 102a -Udržovací práce -nezpů'!F37</f>
        <v>0</v>
      </c>
      <c r="BE110" s="72"/>
      <c r="BT110" s="88" t="s">
        <v>82</v>
      </c>
      <c r="BV110" s="88" t="s">
        <v>78</v>
      </c>
      <c r="BW110" s="88" t="s">
        <v>96</v>
      </c>
      <c r="BX110" s="88" t="s">
        <v>4</v>
      </c>
      <c r="CL110" s="88" t="s">
        <v>1</v>
      </c>
      <c r="CM110" s="88" t="s">
        <v>84</v>
      </c>
    </row>
    <row r="111" spans="1:91" s="87" customFormat="1" ht="16.5" customHeight="1" x14ac:dyDescent="0.2">
      <c r="A111" s="78"/>
      <c r="B111" s="79"/>
      <c r="C111" s="80"/>
      <c r="D111" s="274" t="s">
        <v>1185</v>
      </c>
      <c r="E111" s="274"/>
      <c r="F111" s="274"/>
      <c r="G111" s="274"/>
      <c r="H111" s="274"/>
      <c r="I111" s="89"/>
      <c r="J111" s="274" t="s">
        <v>1198</v>
      </c>
      <c r="K111" s="274"/>
      <c r="L111" s="274"/>
      <c r="M111" s="274"/>
      <c r="N111" s="274"/>
      <c r="O111" s="274"/>
      <c r="P111" s="274"/>
      <c r="Q111" s="274"/>
      <c r="R111" s="274"/>
      <c r="S111" s="274"/>
      <c r="T111" s="274"/>
      <c r="U111" s="274"/>
      <c r="V111" s="274"/>
      <c r="W111" s="274"/>
      <c r="X111" s="274"/>
      <c r="Y111" s="274"/>
      <c r="Z111" s="274"/>
      <c r="AA111" s="274"/>
      <c r="AB111" s="274"/>
      <c r="AC111" s="274"/>
      <c r="AD111" s="274"/>
      <c r="AE111" s="274"/>
      <c r="AF111" s="274"/>
      <c r="AG111" s="272">
        <f>'SO 102b -Udržovací práce -nezpů'!J30</f>
        <v>0</v>
      </c>
      <c r="AH111" s="273"/>
      <c r="AI111" s="273"/>
      <c r="AJ111" s="273"/>
      <c r="AK111" s="273"/>
      <c r="AL111" s="273"/>
      <c r="AM111" s="273"/>
      <c r="AN111" s="272">
        <f>'SO 102b -Udržovací práce -nezpů'!J39</f>
        <v>0</v>
      </c>
      <c r="AO111" s="273"/>
      <c r="AP111" s="273"/>
      <c r="AQ111" s="82"/>
      <c r="AR111" s="79"/>
      <c r="AS111" s="83"/>
      <c r="AT111" s="84"/>
      <c r="AU111" s="85"/>
      <c r="AV111" s="84"/>
      <c r="AW111" s="84"/>
      <c r="AX111" s="84"/>
      <c r="AY111" s="84"/>
      <c r="AZ111" s="84"/>
      <c r="BA111" s="84"/>
      <c r="BB111" s="84"/>
      <c r="BC111" s="84"/>
      <c r="BD111" s="86"/>
      <c r="BE111" s="72"/>
      <c r="BT111" s="88"/>
      <c r="BV111" s="88"/>
      <c r="BW111" s="88"/>
      <c r="BX111" s="88"/>
      <c r="CL111" s="88"/>
      <c r="CM111" s="88"/>
    </row>
    <row r="112" spans="1:91" s="87" customFormat="1" ht="16.5" customHeight="1" x14ac:dyDescent="0.2">
      <c r="A112" s="78" t="s">
        <v>80</v>
      </c>
      <c r="B112" s="79"/>
      <c r="C112" s="80"/>
      <c r="D112" s="264" t="s">
        <v>97</v>
      </c>
      <c r="E112" s="264"/>
      <c r="F112" s="264"/>
      <c r="G112" s="264"/>
      <c r="H112" s="264"/>
      <c r="I112" s="81"/>
      <c r="J112" s="264" t="s">
        <v>1199</v>
      </c>
      <c r="K112" s="264"/>
      <c r="L112" s="264"/>
      <c r="M112" s="264"/>
      <c r="N112" s="264"/>
      <c r="O112" s="264"/>
      <c r="P112" s="264"/>
      <c r="Q112" s="264"/>
      <c r="R112" s="264"/>
      <c r="S112" s="264"/>
      <c r="T112" s="264"/>
      <c r="U112" s="264"/>
      <c r="V112" s="264"/>
      <c r="W112" s="264"/>
      <c r="X112" s="264"/>
      <c r="Y112" s="264"/>
      <c r="Z112" s="264"/>
      <c r="AA112" s="264"/>
      <c r="AB112" s="264"/>
      <c r="AC112" s="264"/>
      <c r="AD112" s="264"/>
      <c r="AE112" s="264"/>
      <c r="AF112" s="264"/>
      <c r="AG112" s="246">
        <f>'SO 301 - Přeložka kan. -doprov'!J30</f>
        <v>0</v>
      </c>
      <c r="AH112" s="247"/>
      <c r="AI112" s="247"/>
      <c r="AJ112" s="247"/>
      <c r="AK112" s="247"/>
      <c r="AL112" s="247"/>
      <c r="AM112" s="247"/>
      <c r="AN112" s="246">
        <f>'SO 301 - Přeložka kan. -doprov'!J39</f>
        <v>0</v>
      </c>
      <c r="AO112" s="247"/>
      <c r="AP112" s="247"/>
      <c r="AQ112" s="82" t="s">
        <v>81</v>
      </c>
      <c r="AR112" s="79"/>
      <c r="AS112" s="83">
        <v>0</v>
      </c>
      <c r="AT112" s="84">
        <f t="shared" si="0"/>
        <v>0</v>
      </c>
      <c r="AU112" s="85">
        <f>'SO 301 - Přeložka kan. -doprov'!P123</f>
        <v>643.27809000000002</v>
      </c>
      <c r="AV112" s="84">
        <f>'SO 301 - Přeložka kan. -doprov'!J33</f>
        <v>0</v>
      </c>
      <c r="AW112" s="84">
        <f>'SO 301 - Přeložka kan. -doprov'!J34</f>
        <v>0</v>
      </c>
      <c r="AX112" s="84">
        <f>'SO 301 - Přeložka kan. -doprov'!J35</f>
        <v>0</v>
      </c>
      <c r="AY112" s="84">
        <f>'SO 301 - Přeložka kan. -doprov'!J36</f>
        <v>0</v>
      </c>
      <c r="AZ112" s="84">
        <f>'SO 301 - Přeložka kan. -doprov'!F33</f>
        <v>0</v>
      </c>
      <c r="BA112" s="84">
        <f>'SO 301 - Přeložka kan. -doprov'!F34</f>
        <v>0</v>
      </c>
      <c r="BB112" s="84">
        <f>'SO 301 - Přeložka kan. -doprov'!F35</f>
        <v>0</v>
      </c>
      <c r="BC112" s="84">
        <f>'SO 301 - Přeložka kan. -doprov'!F36</f>
        <v>0</v>
      </c>
      <c r="BD112" s="86">
        <f>'SO 301 - Přeložka kan. -doprov'!F37</f>
        <v>0</v>
      </c>
      <c r="BE112" s="72"/>
      <c r="BT112" s="88" t="s">
        <v>82</v>
      </c>
      <c r="BV112" s="88" t="s">
        <v>78</v>
      </c>
      <c r="BW112" s="88" t="s">
        <v>98</v>
      </c>
      <c r="BX112" s="88" t="s">
        <v>4</v>
      </c>
      <c r="CL112" s="88" t="s">
        <v>1</v>
      </c>
      <c r="CM112" s="88" t="s">
        <v>84</v>
      </c>
    </row>
    <row r="113" spans="1:91" s="87" customFormat="1" ht="16.5" customHeight="1" x14ac:dyDescent="0.2">
      <c r="A113" s="78" t="s">
        <v>80</v>
      </c>
      <c r="B113" s="79"/>
      <c r="C113" s="80"/>
      <c r="D113" s="264" t="s">
        <v>99</v>
      </c>
      <c r="E113" s="264"/>
      <c r="F113" s="264"/>
      <c r="G113" s="264"/>
      <c r="H113" s="264"/>
      <c r="I113" s="81"/>
      <c r="J113" s="264" t="s">
        <v>1200</v>
      </c>
      <c r="K113" s="264"/>
      <c r="L113" s="264"/>
      <c r="M113" s="264"/>
      <c r="N113" s="264"/>
      <c r="O113" s="264"/>
      <c r="P113" s="264"/>
      <c r="Q113" s="264"/>
      <c r="R113" s="264"/>
      <c r="S113" s="264"/>
      <c r="T113" s="264"/>
      <c r="U113" s="264"/>
      <c r="V113" s="264"/>
      <c r="W113" s="264"/>
      <c r="X113" s="264"/>
      <c r="Y113" s="264"/>
      <c r="Z113" s="264"/>
      <c r="AA113" s="264"/>
      <c r="AB113" s="264"/>
      <c r="AC113" s="264"/>
      <c r="AD113" s="264"/>
      <c r="AE113" s="264"/>
      <c r="AF113" s="264"/>
      <c r="AG113" s="246">
        <f>'SO 401 - VO - způs'!J30</f>
        <v>0</v>
      </c>
      <c r="AH113" s="247"/>
      <c r="AI113" s="247"/>
      <c r="AJ113" s="247"/>
      <c r="AK113" s="247"/>
      <c r="AL113" s="247"/>
      <c r="AM113" s="247"/>
      <c r="AN113" s="246">
        <f>'SO 401 - VO - způs'!J39</f>
        <v>0</v>
      </c>
      <c r="AO113" s="247"/>
      <c r="AP113" s="247"/>
      <c r="AQ113" s="82" t="s">
        <v>81</v>
      </c>
      <c r="AR113" s="79"/>
      <c r="AS113" s="95">
        <v>0</v>
      </c>
      <c r="AT113" s="96">
        <f t="shared" si="0"/>
        <v>0</v>
      </c>
      <c r="AU113" s="97">
        <f>'SO 401 - VO - způs'!P122</f>
        <v>0</v>
      </c>
      <c r="AV113" s="96">
        <f>'SO 401 - VO - způs'!J33</f>
        <v>0</v>
      </c>
      <c r="AW113" s="96">
        <f>'SO 401 - VO - způs'!J34</f>
        <v>0</v>
      </c>
      <c r="AX113" s="96">
        <f>'SO 401 - VO - způs'!J35</f>
        <v>0</v>
      </c>
      <c r="AY113" s="96">
        <f>'SO 401 - VO - způs'!J36</f>
        <v>0</v>
      </c>
      <c r="AZ113" s="96">
        <f>'SO 401 - VO - způs'!F33</f>
        <v>0</v>
      </c>
      <c r="BA113" s="96">
        <f>'SO 401 - VO - způs'!F34</f>
        <v>0</v>
      </c>
      <c r="BB113" s="96">
        <f>'SO 401 - VO - způs'!F35</f>
        <v>0</v>
      </c>
      <c r="BC113" s="96">
        <f>'SO 401 - VO - způs'!F36</f>
        <v>0</v>
      </c>
      <c r="BD113" s="98">
        <f>'SO 401 - VO - způs'!F37</f>
        <v>0</v>
      </c>
      <c r="BT113" s="88" t="s">
        <v>82</v>
      </c>
      <c r="BV113" s="88" t="s">
        <v>78</v>
      </c>
      <c r="BW113" s="88" t="s">
        <v>100</v>
      </c>
      <c r="BX113" s="88" t="s">
        <v>4</v>
      </c>
      <c r="CL113" s="88" t="s">
        <v>1</v>
      </c>
      <c r="CM113" s="88" t="s">
        <v>84</v>
      </c>
    </row>
    <row r="114" spans="1:91" s="20" customFormat="1" ht="30" customHeight="1" x14ac:dyDescent="0.2">
      <c r="B114" s="19"/>
      <c r="AR114" s="19"/>
    </row>
    <row r="115" spans="1:91" s="20" customFormat="1" ht="6.9" customHeight="1" x14ac:dyDescent="0.2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19"/>
    </row>
    <row r="117" spans="1:91" x14ac:dyDescent="0.2">
      <c r="AI117" s="99"/>
    </row>
  </sheetData>
  <sheetProtection algorithmName="SHA-512" hashValue="x9KtGDkwD5lDycxgUI/j+QlKr/yqEyfhkT0iCjXVtqo2/jrg1ZvnkLQ9L74/JXj6JFqjacP54q8qWuPoc49GIg==" saltValue="eajc6e2rP0heEhNc0Dy9oA==" spinCount="100000" sheet="1" objects="1" scenarios="1"/>
  <mergeCells count="108">
    <mergeCell ref="D111:H111"/>
    <mergeCell ref="J111:AF111"/>
    <mergeCell ref="AG111:AM111"/>
    <mergeCell ref="AN111:AP111"/>
    <mergeCell ref="D95:H95"/>
    <mergeCell ref="J95:AF95"/>
    <mergeCell ref="AG95:AM95"/>
    <mergeCell ref="AN95:AP95"/>
    <mergeCell ref="D98:H98"/>
    <mergeCell ref="J98:AF98"/>
    <mergeCell ref="AN98:AP98"/>
    <mergeCell ref="AG98:AM98"/>
    <mergeCell ref="D103:H103"/>
    <mergeCell ref="J103:AF103"/>
    <mergeCell ref="AG103:AM103"/>
    <mergeCell ref="AN103:AP103"/>
    <mergeCell ref="E106:I106"/>
    <mergeCell ref="K106:AF106"/>
    <mergeCell ref="AG106:AM106"/>
    <mergeCell ref="AN106:AP106"/>
    <mergeCell ref="D101:H101"/>
    <mergeCell ref="AN100:AP100"/>
    <mergeCell ref="D100:H100"/>
    <mergeCell ref="AG100:AM100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J101:AF101"/>
    <mergeCell ref="AG101:AM101"/>
    <mergeCell ref="AN101:AP101"/>
    <mergeCell ref="AK28:AO28"/>
    <mergeCell ref="AN112:AP112"/>
    <mergeCell ref="AG112:AM112"/>
    <mergeCell ref="D112:H112"/>
    <mergeCell ref="J112:AF112"/>
    <mergeCell ref="AN113:AP113"/>
    <mergeCell ref="AG113:AM113"/>
    <mergeCell ref="D113:H113"/>
    <mergeCell ref="J113:AF113"/>
    <mergeCell ref="AN109:AP109"/>
    <mergeCell ref="AG109:AM109"/>
    <mergeCell ref="E109:I109"/>
    <mergeCell ref="K109:AF109"/>
    <mergeCell ref="AN110:AP110"/>
    <mergeCell ref="AG110:AM110"/>
    <mergeCell ref="D110:H110"/>
    <mergeCell ref="J110:AF110"/>
    <mergeCell ref="K107:AF107"/>
    <mergeCell ref="AN107:AP107"/>
    <mergeCell ref="AG107:AM107"/>
    <mergeCell ref="E107:I107"/>
    <mergeCell ref="K108:AF108"/>
    <mergeCell ref="D104:H104"/>
    <mergeCell ref="AN104:AP104"/>
    <mergeCell ref="AG104:AM104"/>
    <mergeCell ref="J104:AF104"/>
    <mergeCell ref="AG105:AM105"/>
    <mergeCell ref="E105:I105"/>
    <mergeCell ref="K105:AF105"/>
    <mergeCell ref="AN105:AP105"/>
    <mergeCell ref="AN108:AP108"/>
    <mergeCell ref="AG108:AM108"/>
    <mergeCell ref="E108:I108"/>
    <mergeCell ref="AN102:AP102"/>
    <mergeCell ref="AG97:AM97"/>
    <mergeCell ref="AN97:AP97"/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J100:AF100"/>
    <mergeCell ref="AG94:AM94"/>
    <mergeCell ref="AN94:AP94"/>
    <mergeCell ref="D97:H97"/>
    <mergeCell ref="J97:AF97"/>
    <mergeCell ref="D96:H96"/>
    <mergeCell ref="J96:AF96"/>
    <mergeCell ref="AG96:AM96"/>
    <mergeCell ref="AN96:AP96"/>
    <mergeCell ref="D102:H102"/>
    <mergeCell ref="J102:AF102"/>
    <mergeCell ref="AG102:AM102"/>
  </mergeCells>
  <hyperlinks>
    <hyperlink ref="A100" location="'0 - Ostatní a vedlejší ná...'!C2" display="/" xr:uid="{00000000-0004-0000-0000-000000000000}"/>
    <hyperlink ref="A105" location="'101.1 - Komunikace'!C2" display="/" xr:uid="{00000000-0004-0000-0000-000001000000}"/>
    <hyperlink ref="A107" location="'101.2 - Sanace pláně - se...'!C2" display="/" xr:uid="{00000000-0004-0000-0000-000002000000}"/>
    <hyperlink ref="A108" location="'101.3 - Rámový most 1'!C2" display="/" xr:uid="{00000000-0004-0000-0000-000003000000}"/>
    <hyperlink ref="A109" location="'101.4 - Rámový most 2'!C2" display="/" xr:uid="{00000000-0004-0000-0000-000004000000}"/>
    <hyperlink ref="A110" location="'SO 102 - Udržovací práce'!C2" display="/" xr:uid="{00000000-0004-0000-0000-000005000000}"/>
    <hyperlink ref="A112" location="'SO 301 - Přeložka kanalizace'!C2" display="/" xr:uid="{00000000-0004-0000-0000-000006000000}"/>
    <hyperlink ref="A113" location="'SO 401 - Veřejné osvětlení'!C2" display="/" xr:uid="{00000000-0004-0000-0000-000007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13"/>
  <sheetViews>
    <sheetView showGridLines="0" topLeftCell="A201" workbookViewId="0">
      <selection activeCell="I130" sqref="I130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95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293" t="s">
        <v>186</v>
      </c>
      <c r="F9" s="292"/>
      <c r="G9" s="292"/>
      <c r="H9" s="292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50" t="s">
        <v>1177</v>
      </c>
      <c r="F11" s="292"/>
      <c r="G11" s="292"/>
      <c r="H11" s="292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86" t="str">
        <f>'Rekapitulace stavby'!E14</f>
        <v xml:space="preserve"> </v>
      </c>
      <c r="F20" s="286"/>
      <c r="G20" s="286"/>
      <c r="H20" s="286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8" t="s">
        <v>1</v>
      </c>
      <c r="F29" s="288"/>
      <c r="G29" s="288"/>
      <c r="H29" s="288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ROUND(J127,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J32</f>
        <v>0</v>
      </c>
      <c r="I35" s="107">
        <v>0.21</v>
      </c>
      <c r="J35" s="92">
        <f>ROUND((F35*I35),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ROUND((SUM(BF127:BF211)),  2)</f>
        <v>0</v>
      </c>
      <c r="I36" s="107">
        <v>0.15</v>
      </c>
      <c r="J36" s="92">
        <f>ROUND(((SUM(BF127:BF211))*I36),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ROUND((SUM(BG127:BG211)),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ROUND((SUM(BH127:BH211)),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ROUND((SUM(BI127:BI211)),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293" t="s">
        <v>186</v>
      </c>
      <c r="F87" s="292"/>
      <c r="G87" s="292"/>
      <c r="H87" s="292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50" t="str">
        <f>E11</f>
        <v>101.4 - Rámový most 2 - uznatelné</v>
      </c>
      <c r="F89" s="292"/>
      <c r="G89" s="292"/>
      <c r="H89" s="292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J127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J128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J129</f>
        <v>0</v>
      </c>
      <c r="L100" s="162"/>
    </row>
    <row r="101" spans="2:47" s="66" customFormat="1" ht="19.95" customHeight="1" x14ac:dyDescent="0.2">
      <c r="B101" s="162"/>
      <c r="D101" s="163" t="s">
        <v>568</v>
      </c>
      <c r="E101" s="164"/>
      <c r="F101" s="164"/>
      <c r="G101" s="164"/>
      <c r="H101" s="164"/>
      <c r="I101" s="164"/>
      <c r="J101" s="165">
        <f>J158</f>
        <v>0</v>
      </c>
      <c r="L101" s="162"/>
    </row>
    <row r="102" spans="2:47" s="66" customFormat="1" ht="19.95" customHeight="1" x14ac:dyDescent="0.2">
      <c r="B102" s="162"/>
      <c r="D102" s="163" t="s">
        <v>569</v>
      </c>
      <c r="E102" s="164"/>
      <c r="F102" s="164"/>
      <c r="G102" s="164"/>
      <c r="H102" s="164"/>
      <c r="I102" s="164"/>
      <c r="J102" s="165">
        <f>J167</f>
        <v>0</v>
      </c>
      <c r="L102" s="162"/>
    </row>
    <row r="103" spans="2:47" s="66" customFormat="1" ht="19.95" customHeight="1" x14ac:dyDescent="0.2">
      <c r="B103" s="162"/>
      <c r="D103" s="163" t="s">
        <v>570</v>
      </c>
      <c r="E103" s="164"/>
      <c r="F103" s="164"/>
      <c r="G103" s="164"/>
      <c r="H103" s="164"/>
      <c r="I103" s="164"/>
      <c r="J103" s="165">
        <f>J178</f>
        <v>0</v>
      </c>
      <c r="L103" s="162"/>
    </row>
    <row r="104" spans="2:47" s="66" customFormat="1" ht="19.95" customHeight="1" x14ac:dyDescent="0.2">
      <c r="B104" s="162"/>
      <c r="D104" s="163" t="s">
        <v>571</v>
      </c>
      <c r="E104" s="164"/>
      <c r="F104" s="164"/>
      <c r="G104" s="164"/>
      <c r="H104" s="164"/>
      <c r="I104" s="164"/>
      <c r="J104" s="165">
        <f>J199</f>
        <v>0</v>
      </c>
      <c r="L104" s="162"/>
    </row>
    <row r="105" spans="2:47" s="66" customFormat="1" ht="19.95" customHeight="1" x14ac:dyDescent="0.2">
      <c r="B105" s="162"/>
      <c r="D105" s="163" t="s">
        <v>191</v>
      </c>
      <c r="E105" s="164"/>
      <c r="F105" s="164"/>
      <c r="G105" s="164"/>
      <c r="H105" s="164"/>
      <c r="I105" s="164"/>
      <c r="J105" s="165">
        <f>J207</f>
        <v>0</v>
      </c>
      <c r="L105" s="162"/>
    </row>
    <row r="106" spans="2:47" s="20" customFormat="1" ht="21.75" customHeight="1" x14ac:dyDescent="0.2">
      <c r="B106" s="19"/>
      <c r="L106" s="19"/>
    </row>
    <row r="107" spans="2:47" s="20" customFormat="1" ht="6.9" customHeight="1" x14ac:dyDescent="0.2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19"/>
    </row>
    <row r="111" spans="2:47" s="20" customFormat="1" ht="6.9" customHeight="1" x14ac:dyDescent="0.2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19"/>
    </row>
    <row r="112" spans="2:47" s="20" customFormat="1" ht="24.9" customHeight="1" x14ac:dyDescent="0.2">
      <c r="B112" s="19"/>
      <c r="C112" s="11" t="s">
        <v>110</v>
      </c>
      <c r="L112" s="19"/>
    </row>
    <row r="113" spans="2:63" s="20" customFormat="1" ht="6.9" customHeight="1" x14ac:dyDescent="0.2">
      <c r="B113" s="19"/>
      <c r="L113" s="19"/>
    </row>
    <row r="114" spans="2:63" s="20" customFormat="1" ht="12" customHeight="1" x14ac:dyDescent="0.2">
      <c r="B114" s="19"/>
      <c r="C114" s="15" t="s">
        <v>14</v>
      </c>
      <c r="L114" s="19"/>
    </row>
    <row r="115" spans="2:63" s="20" customFormat="1" ht="16.5" customHeight="1" x14ac:dyDescent="0.2">
      <c r="B115" s="19"/>
      <c r="E115" s="293" t="str">
        <f>E7</f>
        <v>Cyklotrasa Odry od lávky u kluziště po ulici Ke Koupališti</v>
      </c>
      <c r="F115" s="294"/>
      <c r="G115" s="294"/>
      <c r="H115" s="294"/>
      <c r="L115" s="19"/>
    </row>
    <row r="116" spans="2:63" ht="12" customHeight="1" x14ac:dyDescent="0.2">
      <c r="B116" s="10"/>
      <c r="C116" s="15" t="s">
        <v>102</v>
      </c>
      <c r="L116" s="10"/>
    </row>
    <row r="117" spans="2:63" s="20" customFormat="1" ht="16.5" customHeight="1" x14ac:dyDescent="0.2">
      <c r="B117" s="19"/>
      <c r="E117" s="293" t="s">
        <v>186</v>
      </c>
      <c r="F117" s="292"/>
      <c r="G117" s="292"/>
      <c r="H117" s="292"/>
      <c r="L117" s="19"/>
    </row>
    <row r="118" spans="2:63" s="20" customFormat="1" ht="12" customHeight="1" x14ac:dyDescent="0.2">
      <c r="B118" s="19"/>
      <c r="C118" s="15" t="s">
        <v>187</v>
      </c>
      <c r="L118" s="19"/>
    </row>
    <row r="119" spans="2:63" s="20" customFormat="1" ht="16.5" customHeight="1" x14ac:dyDescent="0.2">
      <c r="B119" s="19"/>
      <c r="E119" s="250" t="str">
        <f>E11</f>
        <v>101.4 - Rámový most 2 - uznatelné</v>
      </c>
      <c r="F119" s="292"/>
      <c r="G119" s="292"/>
      <c r="H119" s="292"/>
      <c r="L119" s="19"/>
    </row>
    <row r="120" spans="2:63" s="20" customFormat="1" ht="6.9" customHeight="1" x14ac:dyDescent="0.2">
      <c r="B120" s="19"/>
      <c r="L120" s="19"/>
    </row>
    <row r="121" spans="2:63" s="20" customFormat="1" ht="12" customHeight="1" x14ac:dyDescent="0.2">
      <c r="B121" s="19"/>
      <c r="C121" s="15" t="s">
        <v>18</v>
      </c>
      <c r="F121" s="16" t="str">
        <f>F14</f>
        <v>Odry</v>
      </c>
      <c r="I121" s="15" t="s">
        <v>20</v>
      </c>
      <c r="J121" s="101">
        <f>IF(J14="","",J14)</f>
        <v>45210</v>
      </c>
      <c r="L121" s="19"/>
    </row>
    <row r="122" spans="2:63" s="20" customFormat="1" ht="6.9" customHeight="1" x14ac:dyDescent="0.2">
      <c r="B122" s="19"/>
      <c r="L122" s="19"/>
    </row>
    <row r="123" spans="2:63" s="20" customFormat="1" ht="15.15" customHeight="1" x14ac:dyDescent="0.2">
      <c r="B123" s="19"/>
      <c r="C123" s="15" t="s">
        <v>21</v>
      </c>
      <c r="F123" s="16" t="str">
        <f>E17</f>
        <v>Město Odry</v>
      </c>
      <c r="I123" s="15" t="s">
        <v>29</v>
      </c>
      <c r="J123" s="116" t="str">
        <f>E23</f>
        <v>JACKO, p&amp;v s.r.o.</v>
      </c>
      <c r="L123" s="19"/>
    </row>
    <row r="124" spans="2:63" s="20" customFormat="1" ht="15.15" customHeight="1" x14ac:dyDescent="0.2">
      <c r="B124" s="19"/>
      <c r="C124" s="15" t="s">
        <v>27</v>
      </c>
      <c r="F124" s="16" t="str">
        <f>IF(E20="","",E20)</f>
        <v xml:space="preserve"> </v>
      </c>
      <c r="I124" s="15" t="s">
        <v>34</v>
      </c>
      <c r="J124" s="116" t="str">
        <f>E26</f>
        <v>Michal Czerný</v>
      </c>
      <c r="L124" s="19"/>
    </row>
    <row r="125" spans="2:63" s="20" customFormat="1" ht="10.35" customHeight="1" x14ac:dyDescent="0.2">
      <c r="B125" s="19"/>
      <c r="L125" s="19"/>
    </row>
    <row r="126" spans="2:63" s="129" customFormat="1" ht="29.25" customHeight="1" x14ac:dyDescent="0.2">
      <c r="B126" s="125"/>
      <c r="C126" s="126" t="s">
        <v>111</v>
      </c>
      <c r="D126" s="127" t="s">
        <v>61</v>
      </c>
      <c r="E126" s="127" t="s">
        <v>57</v>
      </c>
      <c r="F126" s="127" t="s">
        <v>58</v>
      </c>
      <c r="G126" s="127" t="s">
        <v>112</v>
      </c>
      <c r="H126" s="127" t="s">
        <v>113</v>
      </c>
      <c r="I126" s="127" t="s">
        <v>114</v>
      </c>
      <c r="J126" s="127" t="s">
        <v>105</v>
      </c>
      <c r="K126" s="128" t="s">
        <v>115</v>
      </c>
      <c r="L126" s="125"/>
      <c r="M126" s="47" t="s">
        <v>1</v>
      </c>
      <c r="N126" s="48" t="s">
        <v>40</v>
      </c>
      <c r="O126" s="48" t="s">
        <v>116</v>
      </c>
      <c r="P126" s="48" t="s">
        <v>117</v>
      </c>
      <c r="Q126" s="48" t="s">
        <v>118</v>
      </c>
      <c r="R126" s="48" t="s">
        <v>119</v>
      </c>
      <c r="S126" s="48" t="s">
        <v>120</v>
      </c>
      <c r="T126" s="49" t="s">
        <v>121</v>
      </c>
    </row>
    <row r="127" spans="2:63" s="20" customFormat="1" ht="22.95" customHeight="1" x14ac:dyDescent="0.3">
      <c r="B127" s="19"/>
      <c r="C127" s="52" t="s">
        <v>122</v>
      </c>
      <c r="J127" s="130">
        <f>J128</f>
        <v>0</v>
      </c>
      <c r="L127" s="19"/>
      <c r="M127" s="50"/>
      <c r="N127" s="42"/>
      <c r="O127" s="42"/>
      <c r="P127" s="131">
        <f>P128</f>
        <v>8.9249999999999989</v>
      </c>
      <c r="Q127" s="42"/>
      <c r="R127" s="131">
        <f>R128</f>
        <v>0</v>
      </c>
      <c r="S127" s="42"/>
      <c r="T127" s="132">
        <f>T128</f>
        <v>0</v>
      </c>
      <c r="AT127" s="7" t="s">
        <v>75</v>
      </c>
      <c r="AU127" s="7" t="s">
        <v>107</v>
      </c>
      <c r="BK127" s="133">
        <f>BK128</f>
        <v>0</v>
      </c>
    </row>
    <row r="128" spans="2:63" s="135" customFormat="1" ht="25.95" customHeight="1" x14ac:dyDescent="0.25">
      <c r="B128" s="134"/>
      <c r="D128" s="136" t="s">
        <v>75</v>
      </c>
      <c r="E128" s="137" t="s">
        <v>194</v>
      </c>
      <c r="F128" s="137" t="s">
        <v>195</v>
      </c>
      <c r="J128" s="138">
        <f>J129+J178+J199+J207+J167+J158</f>
        <v>0</v>
      </c>
      <c r="L128" s="134"/>
      <c r="M128" s="139"/>
      <c r="P128" s="140">
        <f>P129+P158+P167+P178+P199+P207</f>
        <v>8.9249999999999989</v>
      </c>
      <c r="R128" s="140">
        <f>R129+R158+R167+R178+R199+R207</f>
        <v>0</v>
      </c>
      <c r="T128" s="141">
        <f>T129+T158+T167+T178+T199+T207</f>
        <v>0</v>
      </c>
      <c r="AR128" s="136" t="s">
        <v>82</v>
      </c>
      <c r="AT128" s="142" t="s">
        <v>75</v>
      </c>
      <c r="AU128" s="142" t="s">
        <v>76</v>
      </c>
      <c r="AY128" s="136" t="s">
        <v>126</v>
      </c>
      <c r="BK128" s="143">
        <f>BK129+BK158+BK167+BK178+BK199+BK207</f>
        <v>0</v>
      </c>
    </row>
    <row r="129" spans="2:65" s="135" customFormat="1" ht="22.95" customHeight="1" x14ac:dyDescent="0.25">
      <c r="B129" s="134"/>
      <c r="D129" s="136" t="s">
        <v>75</v>
      </c>
      <c r="E129" s="166" t="s">
        <v>82</v>
      </c>
      <c r="F129" s="166" t="s">
        <v>196</v>
      </c>
      <c r="J129" s="167">
        <f>BK129</f>
        <v>0</v>
      </c>
      <c r="L129" s="134"/>
      <c r="M129" s="139"/>
      <c r="P129" s="140">
        <f>SUM(P130:P157)</f>
        <v>8.9249999999999989</v>
      </c>
      <c r="R129" s="140">
        <f>SUM(R130:R157)</f>
        <v>0</v>
      </c>
      <c r="T129" s="141">
        <f>SUM(T130:T157)</f>
        <v>0</v>
      </c>
      <c r="AR129" s="136" t="s">
        <v>82</v>
      </c>
      <c r="AT129" s="142" t="s">
        <v>75</v>
      </c>
      <c r="AU129" s="142" t="s">
        <v>82</v>
      </c>
      <c r="AY129" s="136" t="s">
        <v>126</v>
      </c>
      <c r="BK129" s="143">
        <f>SUM(BK130:BK157)</f>
        <v>0</v>
      </c>
    </row>
    <row r="130" spans="2:65" s="20" customFormat="1" ht="16.5" customHeight="1" x14ac:dyDescent="0.2">
      <c r="B130" s="19"/>
      <c r="C130" s="144" t="s">
        <v>82</v>
      </c>
      <c r="D130" s="144" t="s">
        <v>127</v>
      </c>
      <c r="E130" s="145" t="s">
        <v>572</v>
      </c>
      <c r="F130" s="146" t="s">
        <v>573</v>
      </c>
      <c r="G130" s="147" t="s">
        <v>574</v>
      </c>
      <c r="H130" s="148">
        <v>166.03200000000001</v>
      </c>
      <c r="I130" s="1"/>
      <c r="J130" s="149">
        <f>ROUND(I130*H130,2)</f>
        <v>0</v>
      </c>
      <c r="K130" s="146" t="s">
        <v>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125</v>
      </c>
      <c r="AT130" s="74" t="s">
        <v>127</v>
      </c>
      <c r="AU130" s="74" t="s">
        <v>84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125</v>
      </c>
      <c r="BM130" s="74" t="s">
        <v>667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668</v>
      </c>
      <c r="H131" s="172">
        <v>151.19999999999999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69" customFormat="1" x14ac:dyDescent="0.2">
      <c r="B132" s="168"/>
      <c r="D132" s="154" t="s">
        <v>201</v>
      </c>
      <c r="E132" s="170" t="s">
        <v>1</v>
      </c>
      <c r="F132" s="171" t="s">
        <v>669</v>
      </c>
      <c r="H132" s="172">
        <v>14.832000000000001</v>
      </c>
      <c r="I132" s="208"/>
      <c r="L132" s="168"/>
      <c r="M132" s="173"/>
      <c r="T132" s="174"/>
      <c r="AT132" s="170" t="s">
        <v>201</v>
      </c>
      <c r="AU132" s="170" t="s">
        <v>84</v>
      </c>
      <c r="AV132" s="169" t="s">
        <v>84</v>
      </c>
      <c r="AW132" s="169" t="s">
        <v>33</v>
      </c>
      <c r="AX132" s="169" t="s">
        <v>76</v>
      </c>
      <c r="AY132" s="170" t="s">
        <v>126</v>
      </c>
    </row>
    <row r="133" spans="2:65" s="176" customFormat="1" x14ac:dyDescent="0.2">
      <c r="B133" s="175"/>
      <c r="D133" s="154" t="s">
        <v>201</v>
      </c>
      <c r="E133" s="177" t="s">
        <v>1</v>
      </c>
      <c r="F133" s="178" t="s">
        <v>203</v>
      </c>
      <c r="H133" s="179">
        <v>166.03199999999998</v>
      </c>
      <c r="I133" s="209"/>
      <c r="L133" s="175"/>
      <c r="M133" s="180"/>
      <c r="T133" s="181"/>
      <c r="AT133" s="177" t="s">
        <v>201</v>
      </c>
      <c r="AU133" s="177" t="s">
        <v>84</v>
      </c>
      <c r="AV133" s="176" t="s">
        <v>125</v>
      </c>
      <c r="AW133" s="176" t="s">
        <v>33</v>
      </c>
      <c r="AX133" s="176" t="s">
        <v>82</v>
      </c>
      <c r="AY133" s="177" t="s">
        <v>126</v>
      </c>
    </row>
    <row r="134" spans="2:65" s="20" customFormat="1" ht="24.15" customHeight="1" x14ac:dyDescent="0.2">
      <c r="B134" s="19"/>
      <c r="C134" s="144" t="s">
        <v>84</v>
      </c>
      <c r="D134" s="144" t="s">
        <v>127</v>
      </c>
      <c r="E134" s="145" t="s">
        <v>578</v>
      </c>
      <c r="F134" s="146" t="s">
        <v>579</v>
      </c>
      <c r="G134" s="147" t="s">
        <v>580</v>
      </c>
      <c r="H134" s="148">
        <v>41</v>
      </c>
      <c r="I134" s="1"/>
      <c r="J134" s="149">
        <f>ROUND(I134*H134,2)</f>
        <v>0</v>
      </c>
      <c r="K134" s="146" t="s">
        <v>1</v>
      </c>
      <c r="L134" s="19"/>
      <c r="M134" s="150" t="s">
        <v>1</v>
      </c>
      <c r="N134" s="151" t="s">
        <v>41</v>
      </c>
      <c r="O134" s="70">
        <v>0</v>
      </c>
      <c r="P134" s="70">
        <f>O134*H134</f>
        <v>0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670</v>
      </c>
    </row>
    <row r="135" spans="2:65" s="20" customFormat="1" ht="345.6" x14ac:dyDescent="0.2">
      <c r="B135" s="19"/>
      <c r="D135" s="154" t="s">
        <v>134</v>
      </c>
      <c r="F135" s="155" t="s">
        <v>582</v>
      </c>
      <c r="I135" s="157"/>
      <c r="L135" s="19"/>
      <c r="M135" s="156"/>
      <c r="T135" s="44"/>
      <c r="AT135" s="7" t="s">
        <v>134</v>
      </c>
      <c r="AU135" s="7" t="s">
        <v>84</v>
      </c>
    </row>
    <row r="136" spans="2:65" s="169" customFormat="1" x14ac:dyDescent="0.2">
      <c r="B136" s="168"/>
      <c r="D136" s="154" t="s">
        <v>201</v>
      </c>
      <c r="E136" s="170" t="s">
        <v>1</v>
      </c>
      <c r="F136" s="171" t="s">
        <v>671</v>
      </c>
      <c r="H136" s="172">
        <v>41</v>
      </c>
      <c r="I136" s="208"/>
      <c r="L136" s="168"/>
      <c r="M136" s="173"/>
      <c r="T136" s="174"/>
      <c r="AT136" s="170" t="s">
        <v>201</v>
      </c>
      <c r="AU136" s="170" t="s">
        <v>84</v>
      </c>
      <c r="AV136" s="169" t="s">
        <v>84</v>
      </c>
      <c r="AW136" s="169" t="s">
        <v>33</v>
      </c>
      <c r="AX136" s="169" t="s">
        <v>76</v>
      </c>
      <c r="AY136" s="170" t="s">
        <v>126</v>
      </c>
    </row>
    <row r="137" spans="2:65" s="176" customFormat="1" x14ac:dyDescent="0.2">
      <c r="B137" s="175"/>
      <c r="D137" s="154" t="s">
        <v>201</v>
      </c>
      <c r="E137" s="177" t="s">
        <v>1</v>
      </c>
      <c r="F137" s="178" t="s">
        <v>203</v>
      </c>
      <c r="H137" s="179">
        <v>41</v>
      </c>
      <c r="I137" s="209"/>
      <c r="L137" s="175"/>
      <c r="M137" s="180"/>
      <c r="T137" s="181"/>
      <c r="AT137" s="177" t="s">
        <v>201</v>
      </c>
      <c r="AU137" s="177" t="s">
        <v>84</v>
      </c>
      <c r="AV137" s="176" t="s">
        <v>125</v>
      </c>
      <c r="AW137" s="176" t="s">
        <v>33</v>
      </c>
      <c r="AX137" s="176" t="s">
        <v>82</v>
      </c>
      <c r="AY137" s="177" t="s">
        <v>126</v>
      </c>
    </row>
    <row r="138" spans="2:65" s="20" customFormat="1" ht="24.15" customHeight="1" x14ac:dyDescent="0.2">
      <c r="B138" s="19"/>
      <c r="C138" s="144" t="s">
        <v>140</v>
      </c>
      <c r="D138" s="144" t="s">
        <v>127</v>
      </c>
      <c r="E138" s="145" t="s">
        <v>584</v>
      </c>
      <c r="F138" s="146" t="s">
        <v>585</v>
      </c>
      <c r="G138" s="147" t="s">
        <v>580</v>
      </c>
      <c r="H138" s="148">
        <v>41</v>
      </c>
      <c r="I138" s="1"/>
      <c r="J138" s="149">
        <f>ROUND(I138*H138,2)</f>
        <v>0</v>
      </c>
      <c r="K138" s="146" t="s">
        <v>1</v>
      </c>
      <c r="L138" s="19"/>
      <c r="M138" s="150" t="s">
        <v>1</v>
      </c>
      <c r="N138" s="151" t="s">
        <v>41</v>
      </c>
      <c r="O138" s="70">
        <v>0</v>
      </c>
      <c r="P138" s="70">
        <f>O138*H138</f>
        <v>0</v>
      </c>
      <c r="Q138" s="70">
        <v>0</v>
      </c>
      <c r="R138" s="70">
        <f>Q138*H138</f>
        <v>0</v>
      </c>
      <c r="S138" s="70">
        <v>0</v>
      </c>
      <c r="T138" s="152">
        <f>S138*H138</f>
        <v>0</v>
      </c>
      <c r="AR138" s="74" t="s">
        <v>125</v>
      </c>
      <c r="AT138" s="74" t="s">
        <v>127</v>
      </c>
      <c r="AU138" s="74" t="s">
        <v>84</v>
      </c>
      <c r="AY138" s="7" t="s">
        <v>126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7" t="s">
        <v>82</v>
      </c>
      <c r="BK138" s="153">
        <f>ROUND(I138*H138,2)</f>
        <v>0</v>
      </c>
      <c r="BL138" s="7" t="s">
        <v>125</v>
      </c>
      <c r="BM138" s="74" t="s">
        <v>672</v>
      </c>
    </row>
    <row r="139" spans="2:65" s="20" customFormat="1" ht="345.6" x14ac:dyDescent="0.2">
      <c r="B139" s="19"/>
      <c r="D139" s="154" t="s">
        <v>134</v>
      </c>
      <c r="F139" s="155" t="s">
        <v>587</v>
      </c>
      <c r="I139" s="157"/>
      <c r="L139" s="19"/>
      <c r="M139" s="156"/>
      <c r="T139" s="44"/>
      <c r="AT139" s="7" t="s">
        <v>134</v>
      </c>
      <c r="AU139" s="7" t="s">
        <v>84</v>
      </c>
    </row>
    <row r="140" spans="2:65" s="169" customFormat="1" x14ac:dyDescent="0.2">
      <c r="B140" s="168"/>
      <c r="D140" s="154" t="s">
        <v>201</v>
      </c>
      <c r="E140" s="170" t="s">
        <v>1</v>
      </c>
      <c r="F140" s="171" t="s">
        <v>673</v>
      </c>
      <c r="H140" s="172">
        <v>41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203</v>
      </c>
      <c r="H141" s="179">
        <v>41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24.15" customHeight="1" x14ac:dyDescent="0.2">
      <c r="B142" s="19"/>
      <c r="C142" s="144" t="s">
        <v>125</v>
      </c>
      <c r="D142" s="144" t="s">
        <v>127</v>
      </c>
      <c r="E142" s="145" t="s">
        <v>589</v>
      </c>
      <c r="F142" s="146" t="s">
        <v>590</v>
      </c>
      <c r="G142" s="147" t="s">
        <v>580</v>
      </c>
      <c r="H142" s="148">
        <v>84</v>
      </c>
      <c r="I142" s="1"/>
      <c r="J142" s="149">
        <f>ROUND(I142*H142,2)</f>
        <v>0</v>
      </c>
      <c r="K142" s="146" t="s">
        <v>1</v>
      </c>
      <c r="L142" s="19"/>
      <c r="M142" s="150" t="s">
        <v>1</v>
      </c>
      <c r="N142" s="151" t="s">
        <v>41</v>
      </c>
      <c r="O142" s="70">
        <v>0</v>
      </c>
      <c r="P142" s="70">
        <f>O142*H142</f>
        <v>0</v>
      </c>
      <c r="Q142" s="70">
        <v>0</v>
      </c>
      <c r="R142" s="70">
        <f>Q142*H142</f>
        <v>0</v>
      </c>
      <c r="S142" s="70">
        <v>0</v>
      </c>
      <c r="T142" s="152">
        <f>S142*H142</f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674</v>
      </c>
    </row>
    <row r="143" spans="2:65" s="20" customFormat="1" ht="364.8" x14ac:dyDescent="0.2">
      <c r="B143" s="19"/>
      <c r="D143" s="154" t="s">
        <v>134</v>
      </c>
      <c r="F143" s="155" t="s">
        <v>592</v>
      </c>
      <c r="I143" s="157"/>
      <c r="L143" s="19"/>
      <c r="M143" s="156"/>
      <c r="T143" s="44"/>
      <c r="AT143" s="7" t="s">
        <v>134</v>
      </c>
      <c r="AU143" s="7" t="s">
        <v>84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675</v>
      </c>
      <c r="H144" s="172">
        <v>125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69" customFormat="1" x14ac:dyDescent="0.2">
      <c r="B145" s="168"/>
      <c r="D145" s="154" t="s">
        <v>201</v>
      </c>
      <c r="E145" s="170" t="s">
        <v>1</v>
      </c>
      <c r="F145" s="171" t="s">
        <v>676</v>
      </c>
      <c r="H145" s="172">
        <v>-41</v>
      </c>
      <c r="I145" s="208"/>
      <c r="L145" s="168"/>
      <c r="M145" s="173"/>
      <c r="T145" s="174"/>
      <c r="AT145" s="170" t="s">
        <v>201</v>
      </c>
      <c r="AU145" s="170" t="s">
        <v>84</v>
      </c>
      <c r="AV145" s="169" t="s">
        <v>84</v>
      </c>
      <c r="AW145" s="169" t="s">
        <v>33</v>
      </c>
      <c r="AX145" s="169" t="s">
        <v>76</v>
      </c>
      <c r="AY145" s="170" t="s">
        <v>126</v>
      </c>
    </row>
    <row r="146" spans="2:65" s="176" customFormat="1" x14ac:dyDescent="0.2">
      <c r="B146" s="175"/>
      <c r="D146" s="154" t="s">
        <v>201</v>
      </c>
      <c r="E146" s="177" t="s">
        <v>1</v>
      </c>
      <c r="F146" s="178" t="s">
        <v>203</v>
      </c>
      <c r="H146" s="179">
        <v>84</v>
      </c>
      <c r="I146" s="209"/>
      <c r="L146" s="175"/>
      <c r="M146" s="180"/>
      <c r="T146" s="181"/>
      <c r="AT146" s="177" t="s">
        <v>201</v>
      </c>
      <c r="AU146" s="177" t="s">
        <v>84</v>
      </c>
      <c r="AV146" s="176" t="s">
        <v>125</v>
      </c>
      <c r="AW146" s="176" t="s">
        <v>33</v>
      </c>
      <c r="AX146" s="176" t="s">
        <v>82</v>
      </c>
      <c r="AY146" s="177" t="s">
        <v>126</v>
      </c>
    </row>
    <row r="147" spans="2:65" s="20" customFormat="1" ht="24.15" customHeight="1" x14ac:dyDescent="0.2">
      <c r="B147" s="19"/>
      <c r="C147" s="144" t="s">
        <v>149</v>
      </c>
      <c r="D147" s="144" t="s">
        <v>127</v>
      </c>
      <c r="E147" s="145" t="s">
        <v>595</v>
      </c>
      <c r="F147" s="146" t="s">
        <v>596</v>
      </c>
      <c r="G147" s="147" t="s">
        <v>580</v>
      </c>
      <c r="H147" s="148">
        <v>8.2040000000000006</v>
      </c>
      <c r="I147" s="1"/>
      <c r="J147" s="149">
        <f>ROUND(I147*H147,2)</f>
        <v>0</v>
      </c>
      <c r="K147" s="146" t="s">
        <v>1</v>
      </c>
      <c r="L147" s="19"/>
      <c r="M147" s="150" t="s">
        <v>1</v>
      </c>
      <c r="N147" s="151" t="s">
        <v>41</v>
      </c>
      <c r="O147" s="70">
        <v>0</v>
      </c>
      <c r="P147" s="70">
        <f>O147*H147</f>
        <v>0</v>
      </c>
      <c r="Q147" s="70">
        <v>0</v>
      </c>
      <c r="R147" s="70">
        <f>Q147*H147</f>
        <v>0</v>
      </c>
      <c r="S147" s="70">
        <v>0</v>
      </c>
      <c r="T147" s="152">
        <f>S147*H147</f>
        <v>0</v>
      </c>
      <c r="AR147" s="74" t="s">
        <v>125</v>
      </c>
      <c r="AT147" s="74" t="s">
        <v>127</v>
      </c>
      <c r="AU147" s="74" t="s">
        <v>84</v>
      </c>
      <c r="AY147" s="7" t="s">
        <v>126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7" t="s">
        <v>82</v>
      </c>
      <c r="BK147" s="153">
        <f>ROUND(I147*H147,2)</f>
        <v>0</v>
      </c>
      <c r="BL147" s="7" t="s">
        <v>125</v>
      </c>
      <c r="BM147" s="74" t="s">
        <v>677</v>
      </c>
    </row>
    <row r="148" spans="2:65" s="20" customFormat="1" ht="326.39999999999998" x14ac:dyDescent="0.2">
      <c r="B148" s="19"/>
      <c r="D148" s="154" t="s">
        <v>134</v>
      </c>
      <c r="F148" s="155" t="s">
        <v>598</v>
      </c>
      <c r="I148" s="157"/>
      <c r="L148" s="19"/>
      <c r="M148" s="156"/>
      <c r="T148" s="44"/>
      <c r="AT148" s="7" t="s">
        <v>134</v>
      </c>
      <c r="AU148" s="7" t="s">
        <v>84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678</v>
      </c>
      <c r="H149" s="172">
        <v>8.2040000000000006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203</v>
      </c>
      <c r="H150" s="179">
        <v>8.2040000000000006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16.5" customHeight="1" x14ac:dyDescent="0.2">
      <c r="B151" s="19"/>
      <c r="C151" s="144" t="s">
        <v>153</v>
      </c>
      <c r="D151" s="144" t="s">
        <v>127</v>
      </c>
      <c r="E151" s="145" t="s">
        <v>600</v>
      </c>
      <c r="F151" s="146" t="s">
        <v>601</v>
      </c>
      <c r="G151" s="147" t="s">
        <v>580</v>
      </c>
      <c r="H151" s="148">
        <v>41</v>
      </c>
      <c r="I151" s="1"/>
      <c r="J151" s="149">
        <f>ROUND(I151*H151,2)</f>
        <v>0</v>
      </c>
      <c r="K151" s="146" t="s">
        <v>1</v>
      </c>
      <c r="L151" s="19"/>
      <c r="M151" s="150" t="s">
        <v>1</v>
      </c>
      <c r="N151" s="151" t="s">
        <v>41</v>
      </c>
      <c r="O151" s="70">
        <v>0</v>
      </c>
      <c r="P151" s="70">
        <f>O151*H151</f>
        <v>0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679</v>
      </c>
    </row>
    <row r="152" spans="2:65" s="20" customFormat="1" ht="249.6" x14ac:dyDescent="0.2">
      <c r="B152" s="19"/>
      <c r="D152" s="154" t="s">
        <v>134</v>
      </c>
      <c r="F152" s="155" t="s">
        <v>603</v>
      </c>
      <c r="I152" s="157"/>
      <c r="L152" s="19"/>
      <c r="M152" s="156"/>
      <c r="T152" s="44"/>
      <c r="AT152" s="7" t="s">
        <v>134</v>
      </c>
      <c r="AU152" s="7" t="s">
        <v>84</v>
      </c>
    </row>
    <row r="153" spans="2:65" s="169" customFormat="1" ht="20.399999999999999" x14ac:dyDescent="0.2">
      <c r="B153" s="168"/>
      <c r="D153" s="154" t="s">
        <v>201</v>
      </c>
      <c r="E153" s="170" t="s">
        <v>1</v>
      </c>
      <c r="F153" s="171" t="s">
        <v>680</v>
      </c>
      <c r="H153" s="172">
        <v>41</v>
      </c>
      <c r="I153" s="208"/>
      <c r="L153" s="168"/>
      <c r="M153" s="173"/>
      <c r="T153" s="174"/>
      <c r="AT153" s="170" t="s">
        <v>201</v>
      </c>
      <c r="AU153" s="170" t="s">
        <v>84</v>
      </c>
      <c r="AV153" s="169" t="s">
        <v>84</v>
      </c>
      <c r="AW153" s="169" t="s">
        <v>33</v>
      </c>
      <c r="AX153" s="169" t="s">
        <v>76</v>
      </c>
      <c r="AY153" s="170" t="s">
        <v>126</v>
      </c>
    </row>
    <row r="154" spans="2:65" s="176" customFormat="1" x14ac:dyDescent="0.2">
      <c r="B154" s="175"/>
      <c r="D154" s="154" t="s">
        <v>201</v>
      </c>
      <c r="E154" s="177" t="s">
        <v>1</v>
      </c>
      <c r="F154" s="178" t="s">
        <v>203</v>
      </c>
      <c r="H154" s="179">
        <v>41</v>
      </c>
      <c r="I154" s="209"/>
      <c r="L154" s="175"/>
      <c r="M154" s="180"/>
      <c r="T154" s="181"/>
      <c r="AT154" s="177" t="s">
        <v>201</v>
      </c>
      <c r="AU154" s="177" t="s">
        <v>84</v>
      </c>
      <c r="AV154" s="176" t="s">
        <v>125</v>
      </c>
      <c r="AW154" s="176" t="s">
        <v>33</v>
      </c>
      <c r="AX154" s="176" t="s">
        <v>82</v>
      </c>
      <c r="AY154" s="177" t="s">
        <v>126</v>
      </c>
    </row>
    <row r="155" spans="2:65" s="20" customFormat="1" ht="16.5" customHeight="1" x14ac:dyDescent="0.2">
      <c r="B155" s="19"/>
      <c r="C155" s="144" t="s">
        <v>158</v>
      </c>
      <c r="D155" s="144" t="s">
        <v>127</v>
      </c>
      <c r="E155" s="145" t="s">
        <v>605</v>
      </c>
      <c r="F155" s="146" t="s">
        <v>606</v>
      </c>
      <c r="G155" s="147" t="s">
        <v>607</v>
      </c>
      <c r="H155" s="148">
        <v>75</v>
      </c>
      <c r="I155" s="1"/>
      <c r="J155" s="149">
        <f>ROUND(I155*H155,2)</f>
        <v>0</v>
      </c>
      <c r="K155" s="146" t="s">
        <v>1</v>
      </c>
      <c r="L155" s="19"/>
      <c r="M155" s="150" t="s">
        <v>1</v>
      </c>
      <c r="N155" s="151" t="s">
        <v>41</v>
      </c>
      <c r="O155" s="70">
        <v>0.11899999999999999</v>
      </c>
      <c r="P155" s="70">
        <f>O155*H155</f>
        <v>8.9249999999999989</v>
      </c>
      <c r="Q155" s="70">
        <v>0</v>
      </c>
      <c r="R155" s="70">
        <f>Q155*H155</f>
        <v>0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681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682</v>
      </c>
      <c r="H156" s="172">
        <v>75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203</v>
      </c>
      <c r="H157" s="179">
        <v>75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135" customFormat="1" ht="22.95" customHeight="1" x14ac:dyDescent="0.25">
      <c r="B158" s="134"/>
      <c r="D158" s="136" t="s">
        <v>75</v>
      </c>
      <c r="E158" s="166" t="s">
        <v>84</v>
      </c>
      <c r="F158" s="166" t="s">
        <v>610</v>
      </c>
      <c r="I158" s="161"/>
      <c r="J158" s="167">
        <f>BK158</f>
        <v>0</v>
      </c>
      <c r="L158" s="134"/>
      <c r="M158" s="139"/>
      <c r="P158" s="140">
        <f>SUM(P159:P166)</f>
        <v>0</v>
      </c>
      <c r="R158" s="140">
        <f>SUM(R159:R166)</f>
        <v>0</v>
      </c>
      <c r="T158" s="141">
        <f>SUM(T159:T166)</f>
        <v>0</v>
      </c>
      <c r="AR158" s="136" t="s">
        <v>82</v>
      </c>
      <c r="AT158" s="142" t="s">
        <v>75</v>
      </c>
      <c r="AU158" s="142" t="s">
        <v>82</v>
      </c>
      <c r="AY158" s="136" t="s">
        <v>126</v>
      </c>
      <c r="BK158" s="143">
        <f>SUM(BK159:BK166)</f>
        <v>0</v>
      </c>
    </row>
    <row r="159" spans="2:65" s="20" customFormat="1" ht="16.5" customHeight="1" x14ac:dyDescent="0.2">
      <c r="B159" s="19"/>
      <c r="C159" s="144" t="s">
        <v>163</v>
      </c>
      <c r="D159" s="144" t="s">
        <v>127</v>
      </c>
      <c r="E159" s="145" t="s">
        <v>611</v>
      </c>
      <c r="F159" s="146" t="s">
        <v>612</v>
      </c>
      <c r="G159" s="147" t="s">
        <v>580</v>
      </c>
      <c r="H159" s="148">
        <v>8.25</v>
      </c>
      <c r="I159" s="1"/>
      <c r="J159" s="149">
        <f>ROUND(I159*H159,2)</f>
        <v>0</v>
      </c>
      <c r="K159" s="146" t="s">
        <v>1</v>
      </c>
      <c r="L159" s="19"/>
      <c r="M159" s="150" t="s">
        <v>1</v>
      </c>
      <c r="N159" s="151" t="s">
        <v>41</v>
      </c>
      <c r="O159" s="70">
        <v>0</v>
      </c>
      <c r="P159" s="70">
        <f>O159*H159</f>
        <v>0</v>
      </c>
      <c r="Q159" s="70">
        <v>0</v>
      </c>
      <c r="R159" s="70">
        <f>Q159*H159</f>
        <v>0</v>
      </c>
      <c r="S159" s="70">
        <v>0</v>
      </c>
      <c r="T159" s="152">
        <f>S159*H159</f>
        <v>0</v>
      </c>
      <c r="AR159" s="74" t="s">
        <v>125</v>
      </c>
      <c r="AT159" s="74" t="s">
        <v>127</v>
      </c>
      <c r="AU159" s="74" t="s">
        <v>84</v>
      </c>
      <c r="AY159" s="7" t="s">
        <v>126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7" t="s">
        <v>82</v>
      </c>
      <c r="BK159" s="153">
        <f>ROUND(I159*H159,2)</f>
        <v>0</v>
      </c>
      <c r="BL159" s="7" t="s">
        <v>125</v>
      </c>
      <c r="BM159" s="74" t="s">
        <v>683</v>
      </c>
    </row>
    <row r="160" spans="2:65" s="20" customFormat="1" ht="364.8" x14ac:dyDescent="0.2">
      <c r="B160" s="19"/>
      <c r="D160" s="154" t="s">
        <v>134</v>
      </c>
      <c r="F160" s="155" t="s">
        <v>614</v>
      </c>
      <c r="I160" s="157"/>
      <c r="L160" s="19"/>
      <c r="M160" s="156"/>
      <c r="T160" s="44"/>
      <c r="AT160" s="7" t="s">
        <v>134</v>
      </c>
      <c r="AU160" s="7" t="s">
        <v>84</v>
      </c>
    </row>
    <row r="161" spans="2:65" s="169" customFormat="1" x14ac:dyDescent="0.2">
      <c r="B161" s="168"/>
      <c r="D161" s="154" t="s">
        <v>201</v>
      </c>
      <c r="E161" s="170" t="s">
        <v>1</v>
      </c>
      <c r="F161" s="171" t="s">
        <v>684</v>
      </c>
      <c r="H161" s="172">
        <v>8.25</v>
      </c>
      <c r="I161" s="208"/>
      <c r="L161" s="168"/>
      <c r="M161" s="173"/>
      <c r="T161" s="174"/>
      <c r="AT161" s="170" t="s">
        <v>201</v>
      </c>
      <c r="AU161" s="170" t="s">
        <v>84</v>
      </c>
      <c r="AV161" s="169" t="s">
        <v>84</v>
      </c>
      <c r="AW161" s="169" t="s">
        <v>33</v>
      </c>
      <c r="AX161" s="169" t="s">
        <v>76</v>
      </c>
      <c r="AY161" s="170" t="s">
        <v>126</v>
      </c>
    </row>
    <row r="162" spans="2:65" s="176" customFormat="1" x14ac:dyDescent="0.2">
      <c r="B162" s="175"/>
      <c r="D162" s="154" t="s">
        <v>201</v>
      </c>
      <c r="E162" s="177" t="s">
        <v>1</v>
      </c>
      <c r="F162" s="178" t="s">
        <v>203</v>
      </c>
      <c r="H162" s="179">
        <v>8.25</v>
      </c>
      <c r="I162" s="209"/>
      <c r="L162" s="175"/>
      <c r="M162" s="180"/>
      <c r="T162" s="181"/>
      <c r="AT162" s="177" t="s">
        <v>201</v>
      </c>
      <c r="AU162" s="177" t="s">
        <v>84</v>
      </c>
      <c r="AV162" s="176" t="s">
        <v>125</v>
      </c>
      <c r="AW162" s="176" t="s">
        <v>33</v>
      </c>
      <c r="AX162" s="176" t="s">
        <v>82</v>
      </c>
      <c r="AY162" s="177" t="s">
        <v>126</v>
      </c>
    </row>
    <row r="163" spans="2:65" s="20" customFormat="1" ht="16.5" customHeight="1" x14ac:dyDescent="0.2">
      <c r="B163" s="19"/>
      <c r="C163" s="144" t="s">
        <v>168</v>
      </c>
      <c r="D163" s="144" t="s">
        <v>127</v>
      </c>
      <c r="E163" s="145" t="s">
        <v>616</v>
      </c>
      <c r="F163" s="146" t="s">
        <v>617</v>
      </c>
      <c r="G163" s="147" t="s">
        <v>574</v>
      </c>
      <c r="H163" s="148">
        <v>1.238</v>
      </c>
      <c r="I163" s="1"/>
      <c r="J163" s="149">
        <f>ROUND(I163*H163,2)</f>
        <v>0</v>
      </c>
      <c r="K163" s="146" t="s">
        <v>1</v>
      </c>
      <c r="L163" s="19"/>
      <c r="M163" s="150" t="s">
        <v>1</v>
      </c>
      <c r="N163" s="151" t="s">
        <v>41</v>
      </c>
      <c r="O163" s="70">
        <v>0</v>
      </c>
      <c r="P163" s="70">
        <f>O163*H163</f>
        <v>0</v>
      </c>
      <c r="Q163" s="70">
        <v>0</v>
      </c>
      <c r="R163" s="70">
        <f>Q163*H163</f>
        <v>0</v>
      </c>
      <c r="S163" s="70">
        <v>0</v>
      </c>
      <c r="T163" s="152">
        <f>S163*H163</f>
        <v>0</v>
      </c>
      <c r="AR163" s="74" t="s">
        <v>125</v>
      </c>
      <c r="AT163" s="74" t="s">
        <v>127</v>
      </c>
      <c r="AU163" s="74" t="s">
        <v>84</v>
      </c>
      <c r="AY163" s="7" t="s">
        <v>126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7" t="s">
        <v>82</v>
      </c>
      <c r="BK163" s="153">
        <f>ROUND(I163*H163,2)</f>
        <v>0</v>
      </c>
      <c r="BL163" s="7" t="s">
        <v>125</v>
      </c>
      <c r="BM163" s="74" t="s">
        <v>685</v>
      </c>
    </row>
    <row r="164" spans="2:65" s="20" customFormat="1" ht="259.2" x14ac:dyDescent="0.2">
      <c r="B164" s="19"/>
      <c r="D164" s="154" t="s">
        <v>134</v>
      </c>
      <c r="F164" s="155" t="s">
        <v>619</v>
      </c>
      <c r="I164" s="157"/>
      <c r="L164" s="19"/>
      <c r="M164" s="156"/>
      <c r="T164" s="44"/>
      <c r="AT164" s="7" t="s">
        <v>134</v>
      </c>
      <c r="AU164" s="7" t="s">
        <v>84</v>
      </c>
    </row>
    <row r="165" spans="2:65" s="169" customFormat="1" x14ac:dyDescent="0.2">
      <c r="B165" s="168"/>
      <c r="D165" s="154" t="s">
        <v>201</v>
      </c>
      <c r="E165" s="170" t="s">
        <v>1</v>
      </c>
      <c r="F165" s="171" t="s">
        <v>686</v>
      </c>
      <c r="H165" s="172">
        <v>1.238</v>
      </c>
      <c r="I165" s="208"/>
      <c r="L165" s="168"/>
      <c r="M165" s="173"/>
      <c r="T165" s="174"/>
      <c r="AT165" s="170" t="s">
        <v>201</v>
      </c>
      <c r="AU165" s="170" t="s">
        <v>84</v>
      </c>
      <c r="AV165" s="169" t="s">
        <v>84</v>
      </c>
      <c r="AW165" s="169" t="s">
        <v>33</v>
      </c>
      <c r="AX165" s="169" t="s">
        <v>76</v>
      </c>
      <c r="AY165" s="170" t="s">
        <v>126</v>
      </c>
    </row>
    <row r="166" spans="2:65" s="176" customFormat="1" x14ac:dyDescent="0.2">
      <c r="B166" s="175"/>
      <c r="D166" s="154" t="s">
        <v>201</v>
      </c>
      <c r="E166" s="177" t="s">
        <v>1</v>
      </c>
      <c r="F166" s="178" t="s">
        <v>203</v>
      </c>
      <c r="H166" s="179">
        <v>1.238</v>
      </c>
      <c r="I166" s="209"/>
      <c r="L166" s="175"/>
      <c r="M166" s="180"/>
      <c r="T166" s="181"/>
      <c r="AT166" s="177" t="s">
        <v>201</v>
      </c>
      <c r="AU166" s="177" t="s">
        <v>84</v>
      </c>
      <c r="AV166" s="176" t="s">
        <v>125</v>
      </c>
      <c r="AW166" s="176" t="s">
        <v>33</v>
      </c>
      <c r="AX166" s="176" t="s">
        <v>82</v>
      </c>
      <c r="AY166" s="177" t="s">
        <v>126</v>
      </c>
    </row>
    <row r="167" spans="2:65" s="135" customFormat="1" ht="22.95" customHeight="1" x14ac:dyDescent="0.25">
      <c r="B167" s="134"/>
      <c r="D167" s="136" t="s">
        <v>75</v>
      </c>
      <c r="E167" s="166" t="s">
        <v>140</v>
      </c>
      <c r="F167" s="166" t="s">
        <v>621</v>
      </c>
      <c r="I167" s="161"/>
      <c r="J167" s="167">
        <f>BK167</f>
        <v>0</v>
      </c>
      <c r="L167" s="134"/>
      <c r="M167" s="139"/>
      <c r="P167" s="140">
        <f>SUM(P168:P177)</f>
        <v>0</v>
      </c>
      <c r="R167" s="140">
        <f>SUM(R168:R177)</f>
        <v>0</v>
      </c>
      <c r="T167" s="141">
        <f>SUM(T168:T177)</f>
        <v>0</v>
      </c>
      <c r="AR167" s="136" t="s">
        <v>82</v>
      </c>
      <c r="AT167" s="142" t="s">
        <v>75</v>
      </c>
      <c r="AU167" s="142" t="s">
        <v>82</v>
      </c>
      <c r="AY167" s="136" t="s">
        <v>126</v>
      </c>
      <c r="BK167" s="143">
        <f>SUM(BK168:BK177)</f>
        <v>0</v>
      </c>
    </row>
    <row r="168" spans="2:65" s="20" customFormat="1" ht="24.15" customHeight="1" x14ac:dyDescent="0.2">
      <c r="B168" s="19"/>
      <c r="C168" s="144" t="s">
        <v>173</v>
      </c>
      <c r="D168" s="144" t="s">
        <v>127</v>
      </c>
      <c r="E168" s="145" t="s">
        <v>622</v>
      </c>
      <c r="F168" s="146" t="s">
        <v>623</v>
      </c>
      <c r="G168" s="147" t="s">
        <v>580</v>
      </c>
      <c r="H168" s="148">
        <v>28.943999999999999</v>
      </c>
      <c r="I168" s="1"/>
      <c r="J168" s="149">
        <f>ROUND(I168*H168,2)</f>
        <v>0</v>
      </c>
      <c r="K168" s="146" t="s">
        <v>1</v>
      </c>
      <c r="L168" s="19"/>
      <c r="M168" s="150" t="s">
        <v>1</v>
      </c>
      <c r="N168" s="151" t="s">
        <v>41</v>
      </c>
      <c r="O168" s="70">
        <v>0</v>
      </c>
      <c r="P168" s="70">
        <f>O168*H168</f>
        <v>0</v>
      </c>
      <c r="Q168" s="70">
        <v>0</v>
      </c>
      <c r="R168" s="70">
        <f>Q168*H168</f>
        <v>0</v>
      </c>
      <c r="S168" s="70">
        <v>0</v>
      </c>
      <c r="T168" s="152">
        <f>S168*H168</f>
        <v>0</v>
      </c>
      <c r="AR168" s="74" t="s">
        <v>125</v>
      </c>
      <c r="AT168" s="74" t="s">
        <v>127</v>
      </c>
      <c r="AU168" s="74" t="s">
        <v>84</v>
      </c>
      <c r="AY168" s="7" t="s">
        <v>126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7" t="s">
        <v>82</v>
      </c>
      <c r="BK168" s="153">
        <f>ROUND(I168*H168,2)</f>
        <v>0</v>
      </c>
      <c r="BL168" s="7" t="s">
        <v>125</v>
      </c>
      <c r="BM168" s="74" t="s">
        <v>687</v>
      </c>
    </row>
    <row r="169" spans="2:65" s="20" customFormat="1" ht="364.8" x14ac:dyDescent="0.2">
      <c r="B169" s="19"/>
      <c r="D169" s="154" t="s">
        <v>134</v>
      </c>
      <c r="F169" s="155" t="s">
        <v>625</v>
      </c>
      <c r="I169" s="157"/>
      <c r="L169" s="19"/>
      <c r="M169" s="156"/>
      <c r="T169" s="44"/>
      <c r="AT169" s="7" t="s">
        <v>134</v>
      </c>
      <c r="AU169" s="7" t="s">
        <v>84</v>
      </c>
    </row>
    <row r="170" spans="2:65" s="169" customFormat="1" x14ac:dyDescent="0.2">
      <c r="B170" s="168"/>
      <c r="D170" s="154" t="s">
        <v>201</v>
      </c>
      <c r="E170" s="170" t="s">
        <v>1</v>
      </c>
      <c r="F170" s="171" t="s">
        <v>688</v>
      </c>
      <c r="H170" s="172">
        <v>12.65</v>
      </c>
      <c r="I170" s="208"/>
      <c r="L170" s="168"/>
      <c r="M170" s="173"/>
      <c r="T170" s="174"/>
      <c r="AT170" s="170" t="s">
        <v>201</v>
      </c>
      <c r="AU170" s="170" t="s">
        <v>84</v>
      </c>
      <c r="AV170" s="169" t="s">
        <v>84</v>
      </c>
      <c r="AW170" s="169" t="s">
        <v>33</v>
      </c>
      <c r="AX170" s="169" t="s">
        <v>76</v>
      </c>
      <c r="AY170" s="170" t="s">
        <v>126</v>
      </c>
    </row>
    <row r="171" spans="2:65" s="169" customFormat="1" x14ac:dyDescent="0.2">
      <c r="B171" s="168"/>
      <c r="D171" s="154" t="s">
        <v>201</v>
      </c>
      <c r="E171" s="170" t="s">
        <v>1</v>
      </c>
      <c r="F171" s="171" t="s">
        <v>689</v>
      </c>
      <c r="H171" s="172">
        <v>15.95</v>
      </c>
      <c r="I171" s="208"/>
      <c r="L171" s="168"/>
      <c r="M171" s="173"/>
      <c r="T171" s="174"/>
      <c r="AT171" s="170" t="s">
        <v>201</v>
      </c>
      <c r="AU171" s="170" t="s">
        <v>84</v>
      </c>
      <c r="AV171" s="169" t="s">
        <v>84</v>
      </c>
      <c r="AW171" s="169" t="s">
        <v>33</v>
      </c>
      <c r="AX171" s="169" t="s">
        <v>76</v>
      </c>
      <c r="AY171" s="170" t="s">
        <v>126</v>
      </c>
    </row>
    <row r="172" spans="2:65" s="169" customFormat="1" x14ac:dyDescent="0.2">
      <c r="B172" s="168"/>
      <c r="D172" s="154" t="s">
        <v>201</v>
      </c>
      <c r="E172" s="170" t="s">
        <v>1</v>
      </c>
      <c r="F172" s="171" t="s">
        <v>690</v>
      </c>
      <c r="H172" s="172">
        <v>0.34399999999999997</v>
      </c>
      <c r="I172" s="208"/>
      <c r="L172" s="168"/>
      <c r="M172" s="173"/>
      <c r="T172" s="174"/>
      <c r="AT172" s="170" t="s">
        <v>201</v>
      </c>
      <c r="AU172" s="170" t="s">
        <v>84</v>
      </c>
      <c r="AV172" s="169" t="s">
        <v>84</v>
      </c>
      <c r="AW172" s="169" t="s">
        <v>33</v>
      </c>
      <c r="AX172" s="169" t="s">
        <v>76</v>
      </c>
      <c r="AY172" s="170" t="s">
        <v>126</v>
      </c>
    </row>
    <row r="173" spans="2:65" s="176" customFormat="1" x14ac:dyDescent="0.2">
      <c r="B173" s="175"/>
      <c r="D173" s="154" t="s">
        <v>201</v>
      </c>
      <c r="E173" s="177" t="s">
        <v>1</v>
      </c>
      <c r="F173" s="178" t="s">
        <v>203</v>
      </c>
      <c r="H173" s="179">
        <v>28.944000000000003</v>
      </c>
      <c r="I173" s="209"/>
      <c r="L173" s="175"/>
      <c r="M173" s="180"/>
      <c r="T173" s="181"/>
      <c r="AT173" s="177" t="s">
        <v>201</v>
      </c>
      <c r="AU173" s="177" t="s">
        <v>84</v>
      </c>
      <c r="AV173" s="176" t="s">
        <v>125</v>
      </c>
      <c r="AW173" s="176" t="s">
        <v>33</v>
      </c>
      <c r="AX173" s="176" t="s">
        <v>82</v>
      </c>
      <c r="AY173" s="177" t="s">
        <v>126</v>
      </c>
    </row>
    <row r="174" spans="2:65" s="20" customFormat="1" ht="24.15" customHeight="1" x14ac:dyDescent="0.2">
      <c r="B174" s="19"/>
      <c r="C174" s="144" t="s">
        <v>181</v>
      </c>
      <c r="D174" s="144" t="s">
        <v>127</v>
      </c>
      <c r="E174" s="145" t="s">
        <v>629</v>
      </c>
      <c r="F174" s="146" t="s">
        <v>630</v>
      </c>
      <c r="G174" s="147" t="s">
        <v>574</v>
      </c>
      <c r="H174" s="148">
        <v>4.3419999999999996</v>
      </c>
      <c r="I174" s="1"/>
      <c r="J174" s="149">
        <f>ROUND(I174*H174,2)</f>
        <v>0</v>
      </c>
      <c r="K174" s="146" t="s">
        <v>1</v>
      </c>
      <c r="L174" s="19"/>
      <c r="M174" s="150" t="s">
        <v>1</v>
      </c>
      <c r="N174" s="151" t="s">
        <v>41</v>
      </c>
      <c r="O174" s="70">
        <v>0</v>
      </c>
      <c r="P174" s="70">
        <f>O174*H174</f>
        <v>0</v>
      </c>
      <c r="Q174" s="70">
        <v>0</v>
      </c>
      <c r="R174" s="70">
        <f>Q174*H174</f>
        <v>0</v>
      </c>
      <c r="S174" s="70">
        <v>0</v>
      </c>
      <c r="T174" s="152">
        <f>S174*H174</f>
        <v>0</v>
      </c>
      <c r="AR174" s="74" t="s">
        <v>125</v>
      </c>
      <c r="AT174" s="74" t="s">
        <v>127</v>
      </c>
      <c r="AU174" s="74" t="s">
        <v>84</v>
      </c>
      <c r="AY174" s="7" t="s">
        <v>126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7" t="s">
        <v>82</v>
      </c>
      <c r="BK174" s="153">
        <f>ROUND(I174*H174,2)</f>
        <v>0</v>
      </c>
      <c r="BL174" s="7" t="s">
        <v>125</v>
      </c>
      <c r="BM174" s="74" t="s">
        <v>691</v>
      </c>
    </row>
    <row r="175" spans="2:65" s="20" customFormat="1" ht="259.2" x14ac:dyDescent="0.2">
      <c r="B175" s="19"/>
      <c r="D175" s="154" t="s">
        <v>134</v>
      </c>
      <c r="F175" s="155" t="s">
        <v>619</v>
      </c>
      <c r="I175" s="157"/>
      <c r="L175" s="19"/>
      <c r="M175" s="156"/>
      <c r="T175" s="44"/>
      <c r="AT175" s="7" t="s">
        <v>134</v>
      </c>
      <c r="AU175" s="7" t="s">
        <v>84</v>
      </c>
    </row>
    <row r="176" spans="2:65" s="169" customFormat="1" x14ac:dyDescent="0.2">
      <c r="B176" s="168"/>
      <c r="D176" s="154" t="s">
        <v>201</v>
      </c>
      <c r="E176" s="170" t="s">
        <v>1</v>
      </c>
      <c r="F176" s="171" t="s">
        <v>692</v>
      </c>
      <c r="H176" s="172">
        <v>4.3419999999999996</v>
      </c>
      <c r="I176" s="208"/>
      <c r="L176" s="168"/>
      <c r="M176" s="173"/>
      <c r="T176" s="174"/>
      <c r="AT176" s="170" t="s">
        <v>201</v>
      </c>
      <c r="AU176" s="170" t="s">
        <v>84</v>
      </c>
      <c r="AV176" s="169" t="s">
        <v>84</v>
      </c>
      <c r="AW176" s="169" t="s">
        <v>33</v>
      </c>
      <c r="AX176" s="169" t="s">
        <v>76</v>
      </c>
      <c r="AY176" s="170" t="s">
        <v>126</v>
      </c>
    </row>
    <row r="177" spans="2:65" s="176" customFormat="1" x14ac:dyDescent="0.2">
      <c r="B177" s="175"/>
      <c r="D177" s="154" t="s">
        <v>201</v>
      </c>
      <c r="E177" s="177" t="s">
        <v>1</v>
      </c>
      <c r="F177" s="178" t="s">
        <v>203</v>
      </c>
      <c r="H177" s="179">
        <v>4.3419999999999996</v>
      </c>
      <c r="I177" s="209"/>
      <c r="L177" s="175"/>
      <c r="M177" s="180"/>
      <c r="T177" s="181"/>
      <c r="AT177" s="177" t="s">
        <v>201</v>
      </c>
      <c r="AU177" s="177" t="s">
        <v>84</v>
      </c>
      <c r="AV177" s="176" t="s">
        <v>125</v>
      </c>
      <c r="AW177" s="176" t="s">
        <v>33</v>
      </c>
      <c r="AX177" s="176" t="s">
        <v>82</v>
      </c>
      <c r="AY177" s="177" t="s">
        <v>126</v>
      </c>
    </row>
    <row r="178" spans="2:65" s="135" customFormat="1" ht="22.95" customHeight="1" x14ac:dyDescent="0.25">
      <c r="B178" s="134"/>
      <c r="D178" s="136" t="s">
        <v>75</v>
      </c>
      <c r="E178" s="166" t="s">
        <v>125</v>
      </c>
      <c r="F178" s="166" t="s">
        <v>633</v>
      </c>
      <c r="I178" s="161"/>
      <c r="J178" s="167">
        <f>BK178+J197</f>
        <v>0</v>
      </c>
      <c r="L178" s="134"/>
      <c r="M178" s="139"/>
      <c r="P178" s="140">
        <f>SUM(P179:P196)</f>
        <v>0</v>
      </c>
      <c r="R178" s="140">
        <f>SUM(R179:R196)</f>
        <v>0</v>
      </c>
      <c r="T178" s="141">
        <f>SUM(T179:T196)</f>
        <v>0</v>
      </c>
      <c r="AR178" s="136" t="s">
        <v>82</v>
      </c>
      <c r="AT178" s="142" t="s">
        <v>75</v>
      </c>
      <c r="AU178" s="142" t="s">
        <v>82</v>
      </c>
      <c r="AY178" s="136" t="s">
        <v>126</v>
      </c>
      <c r="BK178" s="143">
        <f>SUM(BK179:BK196)</f>
        <v>0</v>
      </c>
    </row>
    <row r="179" spans="2:65" s="20" customFormat="1" ht="24.15" customHeight="1" x14ac:dyDescent="0.2">
      <c r="B179" s="19"/>
      <c r="C179" s="144" t="s">
        <v>253</v>
      </c>
      <c r="D179" s="144" t="s">
        <v>127</v>
      </c>
      <c r="E179" s="145" t="s">
        <v>634</v>
      </c>
      <c r="F179" s="146" t="s">
        <v>635</v>
      </c>
      <c r="G179" s="147" t="s">
        <v>580</v>
      </c>
      <c r="H179" s="148">
        <v>6.9</v>
      </c>
      <c r="I179" s="1"/>
      <c r="J179" s="149">
        <f>ROUND(I179*H179,2)</f>
        <v>0</v>
      </c>
      <c r="K179" s="146" t="s">
        <v>1</v>
      </c>
      <c r="L179" s="19"/>
      <c r="M179" s="150" t="s">
        <v>1</v>
      </c>
      <c r="N179" s="151" t="s">
        <v>41</v>
      </c>
      <c r="O179" s="70">
        <v>0</v>
      </c>
      <c r="P179" s="70">
        <f>O179*H179</f>
        <v>0</v>
      </c>
      <c r="Q179" s="70">
        <v>0</v>
      </c>
      <c r="R179" s="70">
        <f>Q179*H179</f>
        <v>0</v>
      </c>
      <c r="S179" s="70">
        <v>0</v>
      </c>
      <c r="T179" s="152">
        <f>S179*H179</f>
        <v>0</v>
      </c>
      <c r="AR179" s="74" t="s">
        <v>125</v>
      </c>
      <c r="AT179" s="74" t="s">
        <v>127</v>
      </c>
      <c r="AU179" s="74" t="s">
        <v>84</v>
      </c>
      <c r="AY179" s="7" t="s">
        <v>126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7" t="s">
        <v>82</v>
      </c>
      <c r="BK179" s="153">
        <f>ROUND(I179*H179,2)</f>
        <v>0</v>
      </c>
      <c r="BL179" s="7" t="s">
        <v>125</v>
      </c>
      <c r="BM179" s="74" t="s">
        <v>693</v>
      </c>
    </row>
    <row r="180" spans="2:65" s="20" customFormat="1" ht="201.6" x14ac:dyDescent="0.2">
      <c r="B180" s="19"/>
      <c r="D180" s="154" t="s">
        <v>134</v>
      </c>
      <c r="F180" s="155" t="s">
        <v>637</v>
      </c>
      <c r="I180" s="157"/>
      <c r="L180" s="19"/>
      <c r="M180" s="156"/>
      <c r="T180" s="44"/>
      <c r="AT180" s="7" t="s">
        <v>134</v>
      </c>
      <c r="AU180" s="7" t="s">
        <v>84</v>
      </c>
    </row>
    <row r="181" spans="2:65" s="183" customFormat="1" x14ac:dyDescent="0.2">
      <c r="B181" s="182"/>
      <c r="D181" s="154" t="s">
        <v>201</v>
      </c>
      <c r="E181" s="184" t="s">
        <v>1</v>
      </c>
      <c r="F181" s="185" t="s">
        <v>638</v>
      </c>
      <c r="H181" s="184" t="s">
        <v>1</v>
      </c>
      <c r="I181" s="210"/>
      <c r="L181" s="182"/>
      <c r="M181" s="186"/>
      <c r="T181" s="187"/>
      <c r="AT181" s="184" t="s">
        <v>201</v>
      </c>
      <c r="AU181" s="184" t="s">
        <v>84</v>
      </c>
      <c r="AV181" s="183" t="s">
        <v>82</v>
      </c>
      <c r="AW181" s="183" t="s">
        <v>33</v>
      </c>
      <c r="AX181" s="183" t="s">
        <v>76</v>
      </c>
      <c r="AY181" s="184" t="s">
        <v>126</v>
      </c>
    </row>
    <row r="182" spans="2:65" s="169" customFormat="1" ht="20.399999999999999" x14ac:dyDescent="0.2">
      <c r="B182" s="168"/>
      <c r="D182" s="154" t="s">
        <v>201</v>
      </c>
      <c r="E182" s="170" t="s">
        <v>1</v>
      </c>
      <c r="F182" s="171" t="s">
        <v>694</v>
      </c>
      <c r="H182" s="172">
        <v>6.9</v>
      </c>
      <c r="I182" s="208"/>
      <c r="L182" s="168"/>
      <c r="M182" s="173"/>
      <c r="T182" s="174"/>
      <c r="AT182" s="170" t="s">
        <v>201</v>
      </c>
      <c r="AU182" s="170" t="s">
        <v>84</v>
      </c>
      <c r="AV182" s="169" t="s">
        <v>84</v>
      </c>
      <c r="AW182" s="169" t="s">
        <v>33</v>
      </c>
      <c r="AX182" s="169" t="s">
        <v>76</v>
      </c>
      <c r="AY182" s="170" t="s">
        <v>126</v>
      </c>
    </row>
    <row r="183" spans="2:65" s="176" customFormat="1" x14ac:dyDescent="0.2">
      <c r="B183" s="175"/>
      <c r="D183" s="154" t="s">
        <v>201</v>
      </c>
      <c r="E183" s="177" t="s">
        <v>1</v>
      </c>
      <c r="F183" s="178" t="s">
        <v>203</v>
      </c>
      <c r="H183" s="179">
        <v>6.9</v>
      </c>
      <c r="I183" s="209"/>
      <c r="L183" s="175"/>
      <c r="M183" s="180"/>
      <c r="T183" s="181"/>
      <c r="AT183" s="177" t="s">
        <v>201</v>
      </c>
      <c r="AU183" s="177" t="s">
        <v>84</v>
      </c>
      <c r="AV183" s="176" t="s">
        <v>125</v>
      </c>
      <c r="AW183" s="176" t="s">
        <v>33</v>
      </c>
      <c r="AX183" s="176" t="s">
        <v>82</v>
      </c>
      <c r="AY183" s="177" t="s">
        <v>126</v>
      </c>
    </row>
    <row r="184" spans="2:65" s="20" customFormat="1" ht="16.5" customHeight="1" x14ac:dyDescent="0.2">
      <c r="B184" s="19"/>
      <c r="C184" s="144" t="s">
        <v>258</v>
      </c>
      <c r="D184" s="144" t="s">
        <v>127</v>
      </c>
      <c r="E184" s="145" t="s">
        <v>640</v>
      </c>
      <c r="F184" s="146" t="s">
        <v>641</v>
      </c>
      <c r="G184" s="147" t="s">
        <v>580</v>
      </c>
      <c r="H184" s="148">
        <v>8.24</v>
      </c>
      <c r="I184" s="1"/>
      <c r="J184" s="149">
        <f>ROUND(I184*H184,2)</f>
        <v>0</v>
      </c>
      <c r="K184" s="146" t="s">
        <v>1</v>
      </c>
      <c r="L184" s="19"/>
      <c r="M184" s="150" t="s">
        <v>1</v>
      </c>
      <c r="N184" s="151" t="s">
        <v>41</v>
      </c>
      <c r="O184" s="70">
        <v>0</v>
      </c>
      <c r="P184" s="70">
        <f>O184*H184</f>
        <v>0</v>
      </c>
      <c r="Q184" s="70">
        <v>0</v>
      </c>
      <c r="R184" s="70">
        <f>Q184*H184</f>
        <v>0</v>
      </c>
      <c r="S184" s="70">
        <v>0</v>
      </c>
      <c r="T184" s="152">
        <f>S184*H184</f>
        <v>0</v>
      </c>
      <c r="AR184" s="74" t="s">
        <v>125</v>
      </c>
      <c r="AT184" s="74" t="s">
        <v>127</v>
      </c>
      <c r="AU184" s="74" t="s">
        <v>84</v>
      </c>
      <c r="AY184" s="7" t="s">
        <v>126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7" t="s">
        <v>82</v>
      </c>
      <c r="BK184" s="153">
        <f>ROUND(I184*H184,2)</f>
        <v>0</v>
      </c>
      <c r="BL184" s="7" t="s">
        <v>125</v>
      </c>
      <c r="BM184" s="74" t="s">
        <v>695</v>
      </c>
    </row>
    <row r="185" spans="2:65" s="20" customFormat="1" ht="259.2" x14ac:dyDescent="0.2">
      <c r="B185" s="19"/>
      <c r="D185" s="154" t="s">
        <v>134</v>
      </c>
      <c r="F185" s="155" t="s">
        <v>643</v>
      </c>
      <c r="I185" s="157"/>
      <c r="L185" s="19"/>
      <c r="M185" s="156"/>
      <c r="T185" s="44"/>
      <c r="AT185" s="7" t="s">
        <v>134</v>
      </c>
      <c r="AU185" s="7" t="s">
        <v>84</v>
      </c>
    </row>
    <row r="186" spans="2:65" s="169" customFormat="1" ht="20.399999999999999" x14ac:dyDescent="0.2">
      <c r="B186" s="168"/>
      <c r="D186" s="154" t="s">
        <v>201</v>
      </c>
      <c r="E186" s="170" t="s">
        <v>1</v>
      </c>
      <c r="F186" s="171" t="s">
        <v>696</v>
      </c>
      <c r="H186" s="172">
        <v>1.28</v>
      </c>
      <c r="I186" s="208"/>
      <c r="L186" s="168"/>
      <c r="M186" s="173"/>
      <c r="T186" s="174"/>
      <c r="AT186" s="170" t="s">
        <v>201</v>
      </c>
      <c r="AU186" s="170" t="s">
        <v>84</v>
      </c>
      <c r="AV186" s="169" t="s">
        <v>84</v>
      </c>
      <c r="AW186" s="169" t="s">
        <v>33</v>
      </c>
      <c r="AX186" s="169" t="s">
        <v>76</v>
      </c>
      <c r="AY186" s="170" t="s">
        <v>126</v>
      </c>
    </row>
    <row r="187" spans="2:65" s="169" customFormat="1" x14ac:dyDescent="0.2">
      <c r="B187" s="168"/>
      <c r="D187" s="154" t="s">
        <v>201</v>
      </c>
      <c r="E187" s="170" t="s">
        <v>1</v>
      </c>
      <c r="F187" s="171" t="s">
        <v>697</v>
      </c>
      <c r="H187" s="172">
        <v>6.96</v>
      </c>
      <c r="I187" s="208"/>
      <c r="L187" s="168"/>
      <c r="M187" s="173"/>
      <c r="T187" s="174"/>
      <c r="AT187" s="170" t="s">
        <v>201</v>
      </c>
      <c r="AU187" s="170" t="s">
        <v>84</v>
      </c>
      <c r="AV187" s="169" t="s">
        <v>84</v>
      </c>
      <c r="AW187" s="169" t="s">
        <v>33</v>
      </c>
      <c r="AX187" s="169" t="s">
        <v>76</v>
      </c>
      <c r="AY187" s="170" t="s">
        <v>126</v>
      </c>
    </row>
    <row r="188" spans="2:65" s="176" customFormat="1" x14ac:dyDescent="0.2">
      <c r="B188" s="175"/>
      <c r="D188" s="154" t="s">
        <v>201</v>
      </c>
      <c r="E188" s="177" t="s">
        <v>1</v>
      </c>
      <c r="F188" s="178" t="s">
        <v>203</v>
      </c>
      <c r="H188" s="179">
        <v>8.24</v>
      </c>
      <c r="I188" s="209"/>
      <c r="L188" s="175"/>
      <c r="M188" s="180"/>
      <c r="T188" s="181"/>
      <c r="AT188" s="177" t="s">
        <v>201</v>
      </c>
      <c r="AU188" s="177" t="s">
        <v>84</v>
      </c>
      <c r="AV188" s="176" t="s">
        <v>125</v>
      </c>
      <c r="AW188" s="176" t="s">
        <v>33</v>
      </c>
      <c r="AX188" s="176" t="s">
        <v>82</v>
      </c>
      <c r="AY188" s="177" t="s">
        <v>126</v>
      </c>
    </row>
    <row r="189" spans="2:65" s="20" customFormat="1" ht="16.5" customHeight="1" x14ac:dyDescent="0.2">
      <c r="B189" s="19"/>
      <c r="C189" s="144" t="s">
        <v>264</v>
      </c>
      <c r="D189" s="144" t="s">
        <v>127</v>
      </c>
      <c r="E189" s="145" t="s">
        <v>646</v>
      </c>
      <c r="F189" s="146" t="s">
        <v>647</v>
      </c>
      <c r="G189" s="147" t="s">
        <v>580</v>
      </c>
      <c r="H189" s="148">
        <v>4.4800000000000004</v>
      </c>
      <c r="I189" s="1"/>
      <c r="J189" s="149">
        <f>ROUND(I189*H189,2)</f>
        <v>0</v>
      </c>
      <c r="K189" s="146" t="s">
        <v>1</v>
      </c>
      <c r="L189" s="19"/>
      <c r="M189" s="150" t="s">
        <v>1</v>
      </c>
      <c r="N189" s="151" t="s">
        <v>41</v>
      </c>
      <c r="O189" s="70">
        <v>0</v>
      </c>
      <c r="P189" s="70">
        <f>O189*H189</f>
        <v>0</v>
      </c>
      <c r="Q189" s="70">
        <v>0</v>
      </c>
      <c r="R189" s="70">
        <f>Q189*H189</f>
        <v>0</v>
      </c>
      <c r="S189" s="70">
        <v>0</v>
      </c>
      <c r="T189" s="152">
        <f>S189*H189</f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7" t="s">
        <v>82</v>
      </c>
      <c r="BK189" s="153">
        <f>ROUND(I189*H189,2)</f>
        <v>0</v>
      </c>
      <c r="BL189" s="7" t="s">
        <v>125</v>
      </c>
      <c r="BM189" s="74" t="s">
        <v>698</v>
      </c>
    </row>
    <row r="190" spans="2:65" s="20" customFormat="1" ht="67.2" x14ac:dyDescent="0.2">
      <c r="B190" s="19"/>
      <c r="D190" s="154" t="s">
        <v>134</v>
      </c>
      <c r="F190" s="155" t="s">
        <v>649</v>
      </c>
      <c r="I190" s="157"/>
      <c r="L190" s="19"/>
      <c r="M190" s="156"/>
      <c r="T190" s="44"/>
      <c r="AT190" s="7" t="s">
        <v>134</v>
      </c>
      <c r="AU190" s="7" t="s">
        <v>84</v>
      </c>
    </row>
    <row r="191" spans="2:65" s="169" customFormat="1" x14ac:dyDescent="0.2">
      <c r="B191" s="168"/>
      <c r="D191" s="154" t="s">
        <v>201</v>
      </c>
      <c r="E191" s="170" t="s">
        <v>1</v>
      </c>
      <c r="F191" s="171" t="s">
        <v>699</v>
      </c>
      <c r="H191" s="172">
        <v>4.4800000000000004</v>
      </c>
      <c r="I191" s="208"/>
      <c r="L191" s="168"/>
      <c r="M191" s="173"/>
      <c r="T191" s="174"/>
      <c r="AT191" s="170" t="s">
        <v>201</v>
      </c>
      <c r="AU191" s="170" t="s">
        <v>84</v>
      </c>
      <c r="AV191" s="169" t="s">
        <v>84</v>
      </c>
      <c r="AW191" s="169" t="s">
        <v>33</v>
      </c>
      <c r="AX191" s="169" t="s">
        <v>76</v>
      </c>
      <c r="AY191" s="170" t="s">
        <v>126</v>
      </c>
    </row>
    <row r="192" spans="2:65" s="176" customFormat="1" x14ac:dyDescent="0.2">
      <c r="B192" s="175"/>
      <c r="D192" s="154" t="s">
        <v>201</v>
      </c>
      <c r="E192" s="177" t="s">
        <v>1</v>
      </c>
      <c r="F192" s="178" t="s">
        <v>203</v>
      </c>
      <c r="H192" s="179">
        <v>4.4800000000000004</v>
      </c>
      <c r="I192" s="209"/>
      <c r="L192" s="175"/>
      <c r="M192" s="180"/>
      <c r="T192" s="181"/>
      <c r="AT192" s="177" t="s">
        <v>201</v>
      </c>
      <c r="AU192" s="177" t="s">
        <v>84</v>
      </c>
      <c r="AV192" s="176" t="s">
        <v>125</v>
      </c>
      <c r="AW192" s="176" t="s">
        <v>33</v>
      </c>
      <c r="AX192" s="176" t="s">
        <v>82</v>
      </c>
      <c r="AY192" s="177" t="s">
        <v>126</v>
      </c>
    </row>
    <row r="193" spans="2:65" s="20" customFormat="1" ht="16.5" customHeight="1" x14ac:dyDescent="0.2">
      <c r="B193" s="19"/>
      <c r="C193" s="144" t="s">
        <v>8</v>
      </c>
      <c r="D193" s="144" t="s">
        <v>127</v>
      </c>
      <c r="E193" s="145" t="s">
        <v>651</v>
      </c>
      <c r="F193" s="146" t="s">
        <v>652</v>
      </c>
      <c r="G193" s="147" t="s">
        <v>580</v>
      </c>
      <c r="H193" s="148">
        <v>13.8</v>
      </c>
      <c r="I193" s="1"/>
      <c r="J193" s="149">
        <f>ROUND(I193*H193,2)</f>
        <v>0</v>
      </c>
      <c r="K193" s="146" t="s">
        <v>1</v>
      </c>
      <c r="L193" s="19"/>
      <c r="M193" s="150" t="s">
        <v>1</v>
      </c>
      <c r="N193" s="151" t="s">
        <v>41</v>
      </c>
      <c r="O193" s="70">
        <v>0</v>
      </c>
      <c r="P193" s="70">
        <f>O193*H193</f>
        <v>0</v>
      </c>
      <c r="Q193" s="70">
        <v>0</v>
      </c>
      <c r="R193" s="70">
        <f>Q193*H193</f>
        <v>0</v>
      </c>
      <c r="S193" s="70">
        <v>0</v>
      </c>
      <c r="T193" s="152">
        <f>S193*H193</f>
        <v>0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7" t="s">
        <v>82</v>
      </c>
      <c r="BK193" s="153">
        <f>ROUND(I193*H193,2)</f>
        <v>0</v>
      </c>
      <c r="BL193" s="7" t="s">
        <v>125</v>
      </c>
      <c r="BM193" s="74" t="s">
        <v>700</v>
      </c>
    </row>
    <row r="194" spans="2:65" s="20" customFormat="1" ht="115.2" x14ac:dyDescent="0.2">
      <c r="B194" s="19"/>
      <c r="D194" s="154" t="s">
        <v>134</v>
      </c>
      <c r="F194" s="155" t="s">
        <v>654</v>
      </c>
      <c r="I194" s="157"/>
      <c r="L194" s="19"/>
      <c r="M194" s="156"/>
      <c r="T194" s="44"/>
      <c r="AT194" s="7" t="s">
        <v>134</v>
      </c>
      <c r="AU194" s="7" t="s">
        <v>84</v>
      </c>
    </row>
    <row r="195" spans="2:65" s="169" customFormat="1" ht="20.399999999999999" x14ac:dyDescent="0.2">
      <c r="B195" s="168"/>
      <c r="D195" s="154" t="s">
        <v>201</v>
      </c>
      <c r="E195" s="170" t="s">
        <v>1</v>
      </c>
      <c r="F195" s="171" t="s">
        <v>701</v>
      </c>
      <c r="H195" s="172">
        <v>13.8</v>
      </c>
      <c r="I195" s="208"/>
      <c r="L195" s="168"/>
      <c r="M195" s="173"/>
      <c r="T195" s="174"/>
      <c r="AT195" s="170" t="s">
        <v>201</v>
      </c>
      <c r="AU195" s="170" t="s">
        <v>84</v>
      </c>
      <c r="AV195" s="169" t="s">
        <v>84</v>
      </c>
      <c r="AW195" s="169" t="s">
        <v>33</v>
      </c>
      <c r="AX195" s="169" t="s">
        <v>76</v>
      </c>
      <c r="AY195" s="170" t="s">
        <v>126</v>
      </c>
    </row>
    <row r="196" spans="2:65" s="176" customFormat="1" x14ac:dyDescent="0.2">
      <c r="B196" s="175"/>
      <c r="D196" s="154" t="s">
        <v>201</v>
      </c>
      <c r="E196" s="177" t="s">
        <v>1</v>
      </c>
      <c r="F196" s="178" t="s">
        <v>203</v>
      </c>
      <c r="H196" s="179">
        <v>13.8</v>
      </c>
      <c r="I196" s="209"/>
      <c r="L196" s="175"/>
      <c r="M196" s="180"/>
      <c r="T196" s="181"/>
      <c r="AT196" s="177" t="s">
        <v>201</v>
      </c>
      <c r="AU196" s="177" t="s">
        <v>84</v>
      </c>
      <c r="AV196" s="176" t="s">
        <v>125</v>
      </c>
      <c r="AW196" s="176" t="s">
        <v>33</v>
      </c>
      <c r="AX196" s="176" t="s">
        <v>82</v>
      </c>
      <c r="AY196" s="177" t="s">
        <v>126</v>
      </c>
    </row>
    <row r="197" spans="2:65" s="20" customFormat="1" ht="22.8" x14ac:dyDescent="0.2">
      <c r="B197" s="19"/>
      <c r="C197" s="144">
        <v>16</v>
      </c>
      <c r="D197" s="144" t="s">
        <v>174</v>
      </c>
      <c r="E197" s="145"/>
      <c r="F197" s="146" t="s">
        <v>1167</v>
      </c>
      <c r="G197" s="147" t="s">
        <v>580</v>
      </c>
      <c r="H197" s="148">
        <f>0.275*1.5*5.5*2</f>
        <v>4.5375000000000005</v>
      </c>
      <c r="I197" s="1"/>
      <c r="J197" s="149">
        <f>ROUND(I197*H197,2)</f>
        <v>0</v>
      </c>
      <c r="K197" s="146" t="s">
        <v>1</v>
      </c>
      <c r="L197" s="19"/>
      <c r="M197" s="150" t="s">
        <v>1</v>
      </c>
      <c r="N197" s="151" t="s">
        <v>41</v>
      </c>
      <c r="O197" s="70">
        <v>0</v>
      </c>
      <c r="P197" s="70">
        <f>O197*H197</f>
        <v>0</v>
      </c>
      <c r="Q197" s="70">
        <v>0</v>
      </c>
      <c r="R197" s="70">
        <f>Q197*H197</f>
        <v>0</v>
      </c>
      <c r="S197" s="70">
        <v>0</v>
      </c>
      <c r="T197" s="152">
        <f>S197*H197</f>
        <v>0</v>
      </c>
      <c r="AR197" s="74" t="s">
        <v>125</v>
      </c>
      <c r="AT197" s="74" t="s">
        <v>127</v>
      </c>
      <c r="AU197" s="74" t="s">
        <v>84</v>
      </c>
      <c r="AY197" s="7" t="s">
        <v>126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7" t="s">
        <v>82</v>
      </c>
      <c r="BK197" s="153">
        <f>ROUND(I197*H197,2)</f>
        <v>0</v>
      </c>
      <c r="BL197" s="7" t="s">
        <v>125</v>
      </c>
      <c r="BM197" s="74" t="s">
        <v>642</v>
      </c>
    </row>
    <row r="198" spans="2:65" s="20" customFormat="1" ht="11.4" x14ac:dyDescent="0.2">
      <c r="B198" s="19"/>
      <c r="C198" s="213"/>
      <c r="D198" s="213"/>
      <c r="E198" s="214"/>
      <c r="F198" s="171" t="s">
        <v>1168</v>
      </c>
      <c r="G198" s="215"/>
      <c r="H198" s="216"/>
      <c r="I198" s="5"/>
      <c r="J198" s="217"/>
      <c r="K198" s="218"/>
      <c r="L198" s="19"/>
      <c r="M198" s="150"/>
      <c r="N198" s="151"/>
      <c r="O198" s="70"/>
      <c r="P198" s="70"/>
      <c r="Q198" s="70"/>
      <c r="R198" s="70"/>
      <c r="S198" s="70"/>
      <c r="T198" s="152"/>
      <c r="AR198" s="74"/>
      <c r="AT198" s="74"/>
      <c r="AU198" s="74"/>
      <c r="AY198" s="7"/>
      <c r="BE198" s="153"/>
      <c r="BF198" s="153"/>
      <c r="BG198" s="153"/>
      <c r="BH198" s="153"/>
      <c r="BI198" s="153"/>
      <c r="BJ198" s="7"/>
      <c r="BK198" s="153"/>
      <c r="BL198" s="7"/>
      <c r="BM198" s="74"/>
    </row>
    <row r="199" spans="2:65" s="135" customFormat="1" ht="22.95" customHeight="1" x14ac:dyDescent="0.25">
      <c r="B199" s="134"/>
      <c r="D199" s="136" t="s">
        <v>75</v>
      </c>
      <c r="E199" s="166" t="s">
        <v>158</v>
      </c>
      <c r="F199" s="166" t="s">
        <v>656</v>
      </c>
      <c r="I199" s="161"/>
      <c r="J199" s="167">
        <f>BK199</f>
        <v>0</v>
      </c>
      <c r="L199" s="134"/>
      <c r="M199" s="139"/>
      <c r="P199" s="140">
        <f>SUM(P200:P206)</f>
        <v>0</v>
      </c>
      <c r="R199" s="140">
        <f>SUM(R200:R206)</f>
        <v>0</v>
      </c>
      <c r="T199" s="141">
        <f>SUM(T200:T206)</f>
        <v>0</v>
      </c>
      <c r="AR199" s="136" t="s">
        <v>82</v>
      </c>
      <c r="AT199" s="142" t="s">
        <v>75</v>
      </c>
      <c r="AU199" s="142" t="s">
        <v>82</v>
      </c>
      <c r="AY199" s="136" t="s">
        <v>126</v>
      </c>
      <c r="BK199" s="143">
        <f>SUM(BK200:BK206)</f>
        <v>0</v>
      </c>
    </row>
    <row r="200" spans="2:65" s="20" customFormat="1" ht="24.15" customHeight="1" x14ac:dyDescent="0.2">
      <c r="B200" s="19"/>
      <c r="C200" s="144">
        <v>17</v>
      </c>
      <c r="D200" s="144" t="s">
        <v>127</v>
      </c>
      <c r="E200" s="145" t="s">
        <v>1157</v>
      </c>
      <c r="F200" s="146" t="s">
        <v>1158</v>
      </c>
      <c r="G200" s="147" t="s">
        <v>607</v>
      </c>
      <c r="H200" s="148">
        <v>45.65</v>
      </c>
      <c r="I200" s="1"/>
      <c r="J200" s="149">
        <f>ROUND(I200*H200,2)</f>
        <v>0</v>
      </c>
      <c r="K200" s="146" t="s">
        <v>1</v>
      </c>
      <c r="L200" s="19"/>
      <c r="M200" s="150" t="s">
        <v>1</v>
      </c>
      <c r="N200" s="151" t="s">
        <v>41</v>
      </c>
      <c r="O200" s="70">
        <v>0</v>
      </c>
      <c r="P200" s="70">
        <f>O200*H200</f>
        <v>0</v>
      </c>
      <c r="Q200" s="70">
        <v>0</v>
      </c>
      <c r="R200" s="70">
        <f>Q200*H200</f>
        <v>0</v>
      </c>
      <c r="S200" s="70">
        <v>0</v>
      </c>
      <c r="T200" s="152">
        <f>S200*H200</f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7" t="s">
        <v>82</v>
      </c>
      <c r="BK200" s="153">
        <f>ROUND(I200*H200,2)</f>
        <v>0</v>
      </c>
      <c r="BL200" s="7" t="s">
        <v>125</v>
      </c>
      <c r="BM200" s="74" t="s">
        <v>702</v>
      </c>
    </row>
    <row r="201" spans="2:65" s="20" customFormat="1" ht="211.2" x14ac:dyDescent="0.2">
      <c r="B201" s="19"/>
      <c r="D201" s="154" t="s">
        <v>134</v>
      </c>
      <c r="F201" s="155" t="s">
        <v>658</v>
      </c>
      <c r="I201" s="157"/>
      <c r="L201" s="19"/>
      <c r="M201" s="156"/>
      <c r="T201" s="44"/>
      <c r="AT201" s="7" t="s">
        <v>134</v>
      </c>
      <c r="AU201" s="7" t="s">
        <v>84</v>
      </c>
    </row>
    <row r="202" spans="2:65" s="169" customFormat="1" x14ac:dyDescent="0.2">
      <c r="B202" s="168"/>
      <c r="D202" s="154" t="s">
        <v>201</v>
      </c>
      <c r="E202" s="170" t="s">
        <v>1</v>
      </c>
      <c r="F202" s="171" t="s">
        <v>703</v>
      </c>
      <c r="H202" s="172">
        <v>37.4</v>
      </c>
      <c r="I202" s="208"/>
      <c r="L202" s="168"/>
      <c r="M202" s="173"/>
      <c r="T202" s="174"/>
      <c r="AT202" s="170" t="s">
        <v>201</v>
      </c>
      <c r="AU202" s="170" t="s">
        <v>84</v>
      </c>
      <c r="AV202" s="169" t="s">
        <v>84</v>
      </c>
      <c r="AW202" s="169" t="s">
        <v>33</v>
      </c>
      <c r="AX202" s="169" t="s">
        <v>76</v>
      </c>
      <c r="AY202" s="170" t="s">
        <v>126</v>
      </c>
    </row>
    <row r="203" spans="2:65" s="169" customFormat="1" x14ac:dyDescent="0.2">
      <c r="B203" s="168"/>
      <c r="D203" s="154" t="s">
        <v>201</v>
      </c>
      <c r="E203" s="170" t="s">
        <v>1</v>
      </c>
      <c r="F203" s="171" t="s">
        <v>704</v>
      </c>
      <c r="H203" s="172">
        <v>8.25</v>
      </c>
      <c r="I203" s="208"/>
      <c r="L203" s="168"/>
      <c r="M203" s="173"/>
      <c r="T203" s="174"/>
      <c r="AT203" s="170" t="s">
        <v>201</v>
      </c>
      <c r="AU203" s="170" t="s">
        <v>84</v>
      </c>
      <c r="AV203" s="169" t="s">
        <v>84</v>
      </c>
      <c r="AW203" s="169" t="s">
        <v>33</v>
      </c>
      <c r="AX203" s="169" t="s">
        <v>76</v>
      </c>
      <c r="AY203" s="170" t="s">
        <v>126</v>
      </c>
    </row>
    <row r="204" spans="2:65" s="176" customFormat="1" x14ac:dyDescent="0.2">
      <c r="B204" s="175"/>
      <c r="D204" s="154" t="s">
        <v>201</v>
      </c>
      <c r="E204" s="177" t="s">
        <v>1</v>
      </c>
      <c r="F204" s="178" t="s">
        <v>203</v>
      </c>
      <c r="H204" s="179">
        <v>45.65</v>
      </c>
      <c r="I204" s="209"/>
      <c r="L204" s="175"/>
      <c r="M204" s="180"/>
      <c r="T204" s="181"/>
      <c r="AT204" s="177" t="s">
        <v>201</v>
      </c>
      <c r="AU204" s="177" t="s">
        <v>84</v>
      </c>
      <c r="AV204" s="176" t="s">
        <v>125</v>
      </c>
      <c r="AW204" s="176" t="s">
        <v>33</v>
      </c>
      <c r="AX204" s="176" t="s">
        <v>82</v>
      </c>
      <c r="AY204" s="177" t="s">
        <v>126</v>
      </c>
    </row>
    <row r="205" spans="2:65" s="20" customFormat="1" ht="45.6" x14ac:dyDescent="0.2">
      <c r="B205" s="19"/>
      <c r="C205" s="221">
        <v>18</v>
      </c>
      <c r="D205" s="222" t="s">
        <v>293</v>
      </c>
      <c r="E205" s="223" t="s">
        <v>1159</v>
      </c>
      <c r="F205" s="224" t="s">
        <v>1160</v>
      </c>
      <c r="G205" s="225" t="s">
        <v>607</v>
      </c>
      <c r="H205" s="226">
        <f>1.15*H200</f>
        <v>52.497499999999995</v>
      </c>
      <c r="I205" s="1"/>
      <c r="J205" s="149">
        <f>ROUND(I205*H205,2)</f>
        <v>0</v>
      </c>
      <c r="K205" s="146" t="s">
        <v>1</v>
      </c>
      <c r="L205" s="19"/>
      <c r="M205" s="150" t="s">
        <v>1</v>
      </c>
      <c r="N205" s="151" t="s">
        <v>41</v>
      </c>
      <c r="O205" s="70">
        <v>0</v>
      </c>
      <c r="P205" s="70">
        <f>O205*H205</f>
        <v>0</v>
      </c>
      <c r="Q205" s="70">
        <v>0</v>
      </c>
      <c r="R205" s="70">
        <f>Q205*H205</f>
        <v>0</v>
      </c>
      <c r="S205" s="70">
        <v>0</v>
      </c>
      <c r="T205" s="152">
        <f>S205*H205</f>
        <v>0</v>
      </c>
      <c r="AR205" s="74" t="s">
        <v>125</v>
      </c>
      <c r="AT205" s="74" t="s">
        <v>127</v>
      </c>
      <c r="AU205" s="74" t="s">
        <v>84</v>
      </c>
      <c r="AY205" s="7" t="s">
        <v>126</v>
      </c>
      <c r="BE205" s="153">
        <f>IF(N205="základní",J205,0)</f>
        <v>0</v>
      </c>
      <c r="BF205" s="153">
        <f>IF(N205="snížená",J205,0)</f>
        <v>0</v>
      </c>
      <c r="BG205" s="153">
        <f>IF(N205="zákl. přenesená",J205,0)</f>
        <v>0</v>
      </c>
      <c r="BH205" s="153">
        <f>IF(N205="sníž. přenesená",J205,0)</f>
        <v>0</v>
      </c>
      <c r="BI205" s="153">
        <f>IF(N205="nulová",J205,0)</f>
        <v>0</v>
      </c>
      <c r="BJ205" s="7" t="s">
        <v>82</v>
      </c>
      <c r="BK205" s="153">
        <f>ROUND(I205*H205,2)</f>
        <v>0</v>
      </c>
      <c r="BL205" s="7" t="s">
        <v>125</v>
      </c>
      <c r="BM205" s="74" t="s">
        <v>705</v>
      </c>
    </row>
    <row r="206" spans="2:65" s="20" customFormat="1" x14ac:dyDescent="0.2">
      <c r="B206" s="19"/>
      <c r="D206" s="154" t="s">
        <v>134</v>
      </c>
      <c r="F206" s="171" t="s">
        <v>1162</v>
      </c>
      <c r="I206" s="157"/>
      <c r="L206" s="19"/>
      <c r="M206" s="156"/>
      <c r="T206" s="44"/>
      <c r="AT206" s="7" t="s">
        <v>134</v>
      </c>
      <c r="AU206" s="7" t="s">
        <v>84</v>
      </c>
    </row>
    <row r="207" spans="2:65" s="135" customFormat="1" ht="22.95" customHeight="1" x14ac:dyDescent="0.25">
      <c r="B207" s="134"/>
      <c r="D207" s="136" t="s">
        <v>75</v>
      </c>
      <c r="E207" s="166" t="s">
        <v>168</v>
      </c>
      <c r="F207" s="166" t="s">
        <v>373</v>
      </c>
      <c r="I207" s="161"/>
      <c r="J207" s="167">
        <f>BK207+J213</f>
        <v>0</v>
      </c>
      <c r="L207" s="134"/>
      <c r="M207" s="139"/>
      <c r="P207" s="140">
        <f>SUM(P208:P211)</f>
        <v>0</v>
      </c>
      <c r="R207" s="140">
        <f>SUM(R208:R211)</f>
        <v>0</v>
      </c>
      <c r="T207" s="141">
        <f>SUM(T208:T211)</f>
        <v>0</v>
      </c>
      <c r="AR207" s="136" t="s">
        <v>82</v>
      </c>
      <c r="AT207" s="142" t="s">
        <v>75</v>
      </c>
      <c r="AU207" s="142" t="s">
        <v>82</v>
      </c>
      <c r="AY207" s="136" t="s">
        <v>126</v>
      </c>
      <c r="BK207" s="143">
        <f>SUM(BK208:BK211)</f>
        <v>0</v>
      </c>
    </row>
    <row r="208" spans="2:65" s="20" customFormat="1" ht="24.15" customHeight="1" x14ac:dyDescent="0.2">
      <c r="B208" s="19"/>
      <c r="C208" s="144">
        <v>19</v>
      </c>
      <c r="D208" s="144" t="s">
        <v>174</v>
      </c>
      <c r="E208" s="145"/>
      <c r="F208" s="146" t="s">
        <v>1163</v>
      </c>
      <c r="G208" s="147" t="s">
        <v>293</v>
      </c>
      <c r="H208" s="148">
        <v>17.600000000000001</v>
      </c>
      <c r="I208" s="1"/>
      <c r="J208" s="149">
        <f>ROUND(I208*H208,2)</f>
        <v>0</v>
      </c>
      <c r="K208" s="146" t="s">
        <v>1</v>
      </c>
      <c r="L208" s="19"/>
      <c r="M208" s="150" t="s">
        <v>1</v>
      </c>
      <c r="N208" s="151" t="s">
        <v>41</v>
      </c>
      <c r="O208" s="70">
        <v>0</v>
      </c>
      <c r="P208" s="70">
        <f>O208*H208</f>
        <v>0</v>
      </c>
      <c r="Q208" s="70">
        <v>0</v>
      </c>
      <c r="R208" s="70">
        <f>Q208*H208</f>
        <v>0</v>
      </c>
      <c r="S208" s="70">
        <v>0</v>
      </c>
      <c r="T208" s="152">
        <f>S208*H208</f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7" t="s">
        <v>82</v>
      </c>
      <c r="BK208" s="153">
        <f>ROUND(I208*H208,2)</f>
        <v>0</v>
      </c>
      <c r="BL208" s="7" t="s">
        <v>125</v>
      </c>
      <c r="BM208" s="74" t="s">
        <v>706</v>
      </c>
    </row>
    <row r="209" spans="2:65" s="20" customFormat="1" ht="57.6" x14ac:dyDescent="0.2">
      <c r="B209" s="19"/>
      <c r="D209" s="154" t="s">
        <v>134</v>
      </c>
      <c r="F209" s="155" t="s">
        <v>1164</v>
      </c>
      <c r="I209" s="157"/>
      <c r="L209" s="19"/>
      <c r="M209" s="156"/>
      <c r="T209" s="44"/>
      <c r="AT209" s="7" t="s">
        <v>134</v>
      </c>
      <c r="AU209" s="7" t="s">
        <v>84</v>
      </c>
    </row>
    <row r="210" spans="2:65" s="169" customFormat="1" ht="20.399999999999999" x14ac:dyDescent="0.2">
      <c r="B210" s="168"/>
      <c r="D210" s="154" t="s">
        <v>201</v>
      </c>
      <c r="E210" s="170" t="s">
        <v>1</v>
      </c>
      <c r="F210" s="171" t="s">
        <v>1165</v>
      </c>
      <c r="H210" s="172">
        <v>17.600000000000001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17.600000000000001</v>
      </c>
      <c r="I211" s="209"/>
      <c r="L211" s="175"/>
      <c r="M211" s="235"/>
      <c r="N211" s="236"/>
      <c r="O211" s="236"/>
      <c r="P211" s="236"/>
      <c r="Q211" s="236"/>
      <c r="R211" s="236"/>
      <c r="S211" s="236"/>
      <c r="T211" s="237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6.9" customHeight="1" x14ac:dyDescent="0.2">
      <c r="B212" s="19"/>
      <c r="I212" s="157"/>
      <c r="K212" s="238"/>
      <c r="L212" s="19"/>
    </row>
    <row r="213" spans="2:65" s="20" customFormat="1" ht="24.15" customHeight="1" x14ac:dyDescent="0.2">
      <c r="B213" s="32"/>
      <c r="C213" s="239">
        <v>20</v>
      </c>
      <c r="D213" s="239" t="s">
        <v>174</v>
      </c>
      <c r="E213" s="240"/>
      <c r="F213" s="241" t="s">
        <v>1170</v>
      </c>
      <c r="G213" s="242" t="s">
        <v>1166</v>
      </c>
      <c r="H213" s="243">
        <v>1</v>
      </c>
      <c r="I213" s="4"/>
      <c r="J213" s="244">
        <f>ROUND(I213*H213,2)</f>
        <v>0</v>
      </c>
      <c r="K213" s="245" t="s">
        <v>1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706</v>
      </c>
    </row>
  </sheetData>
  <sheetProtection algorithmName="SHA-512" hashValue="Qz2znuOUnGv3GFuRzxuo3lpqgZFCvpZ8M52gZBsmDbajWA4vl7i1RHU3tz1fxBWEw/KvqB/47oJnZfxEjJhMjQ==" saltValue="6aGSdA2Qgb+RxTWu/6kyuw==" spinCount="100000" sheet="1" objects="1" scenarios="1"/>
  <autoFilter ref="C126:K211" xr:uid="{00000000-0009-0000-0000-000009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77"/>
  <sheetViews>
    <sheetView showGridLines="0" topLeftCell="A151" workbookViewId="0">
      <selection activeCell="I125" sqref="I125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96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1183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ROUND(J122,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ROUND((SUM(BE122:BE176)),  2)</f>
        <v>0</v>
      </c>
      <c r="I33" s="107">
        <v>0.21</v>
      </c>
      <c r="J33" s="92">
        <f>ROUND(((SUM(BE122:BE176))*I33),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ROUND((SUM(BF122:BF176)),  2)</f>
        <v>0</v>
      </c>
      <c r="I34" s="107">
        <v>0.15</v>
      </c>
      <c r="J34" s="92">
        <f>ROUND(((SUM(BF122:BF176))*I34),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ROUND((SUM(BG122:BG176)),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ROUND((SUM(BH122:BH176)),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ROUND((SUM(BI122:BI176)),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SO 102a - Udržovací práce - uznatelné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J122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188</v>
      </c>
      <c r="E97" s="123"/>
      <c r="F97" s="123"/>
      <c r="G97" s="123"/>
      <c r="H97" s="123"/>
      <c r="I97" s="123"/>
      <c r="J97" s="124">
        <f>J123</f>
        <v>0</v>
      </c>
      <c r="L97" s="120"/>
    </row>
    <row r="98" spans="2:12" s="66" customFormat="1" ht="19.95" customHeight="1" x14ac:dyDescent="0.2">
      <c r="B98" s="162"/>
      <c r="D98" s="163" t="s">
        <v>189</v>
      </c>
      <c r="E98" s="164"/>
      <c r="F98" s="164"/>
      <c r="G98" s="164"/>
      <c r="H98" s="164"/>
      <c r="I98" s="164"/>
      <c r="J98" s="165">
        <f>J124</f>
        <v>0</v>
      </c>
      <c r="L98" s="162"/>
    </row>
    <row r="99" spans="2:12" s="66" customFormat="1" ht="19.95" customHeight="1" x14ac:dyDescent="0.2">
      <c r="B99" s="162"/>
      <c r="D99" s="163" t="s">
        <v>190</v>
      </c>
      <c r="E99" s="164"/>
      <c r="F99" s="164"/>
      <c r="G99" s="164"/>
      <c r="H99" s="164"/>
      <c r="I99" s="164"/>
      <c r="J99" s="165">
        <f>J133</f>
        <v>0</v>
      </c>
      <c r="L99" s="162"/>
    </row>
    <row r="100" spans="2:12" s="66" customFormat="1" ht="19.95" customHeight="1" x14ac:dyDescent="0.2">
      <c r="B100" s="162"/>
      <c r="D100" s="163" t="s">
        <v>191</v>
      </c>
      <c r="E100" s="164"/>
      <c r="F100" s="164"/>
      <c r="G100" s="164"/>
      <c r="H100" s="164"/>
      <c r="I100" s="164"/>
      <c r="J100" s="165">
        <f>J154</f>
        <v>0</v>
      </c>
      <c r="L100" s="162"/>
    </row>
    <row r="101" spans="2:12" s="66" customFormat="1" ht="19.95" customHeight="1" x14ac:dyDescent="0.2">
      <c r="B101" s="162"/>
      <c r="D101" s="163" t="s">
        <v>192</v>
      </c>
      <c r="E101" s="164"/>
      <c r="F101" s="164"/>
      <c r="G101" s="164"/>
      <c r="H101" s="164"/>
      <c r="I101" s="164"/>
      <c r="J101" s="165">
        <f>J161</f>
        <v>0</v>
      </c>
      <c r="L101" s="162"/>
    </row>
    <row r="102" spans="2:12" s="66" customFormat="1" ht="19.95" customHeight="1" x14ac:dyDescent="0.2">
      <c r="B102" s="162"/>
      <c r="D102" s="163" t="s">
        <v>193</v>
      </c>
      <c r="E102" s="164"/>
      <c r="F102" s="164"/>
      <c r="G102" s="164"/>
      <c r="H102" s="164"/>
      <c r="I102" s="164"/>
      <c r="J102" s="165">
        <f>J175</f>
        <v>0</v>
      </c>
      <c r="L102" s="162"/>
    </row>
    <row r="103" spans="2:12" s="20" customFormat="1" ht="21.75" customHeight="1" x14ac:dyDescent="0.2">
      <c r="B103" s="19"/>
      <c r="L103" s="19"/>
    </row>
    <row r="104" spans="2:12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12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12" s="20" customFormat="1" ht="24.9" customHeight="1" x14ac:dyDescent="0.2">
      <c r="B109" s="19"/>
      <c r="C109" s="11" t="s">
        <v>110</v>
      </c>
      <c r="L109" s="19"/>
    </row>
    <row r="110" spans="2:12" s="20" customFormat="1" ht="6.9" customHeight="1" x14ac:dyDescent="0.2">
      <c r="B110" s="19"/>
      <c r="L110" s="19"/>
    </row>
    <row r="111" spans="2:12" s="20" customFormat="1" ht="12" customHeight="1" x14ac:dyDescent="0.2">
      <c r="B111" s="19"/>
      <c r="C111" s="15" t="s">
        <v>14</v>
      </c>
      <c r="L111" s="19"/>
    </row>
    <row r="112" spans="2:12" s="20" customFormat="1" ht="16.5" customHeight="1" x14ac:dyDescent="0.2">
      <c r="B112" s="19"/>
      <c r="E112" s="293" t="str">
        <f>E7</f>
        <v>Cyklotrasa Odry od lávky u kluziště po ulici Ke Koupališti</v>
      </c>
      <c r="F112" s="294"/>
      <c r="G112" s="294"/>
      <c r="H112" s="294"/>
      <c r="L112" s="19"/>
    </row>
    <row r="113" spans="2:65" s="20" customFormat="1" ht="12" customHeight="1" x14ac:dyDescent="0.2">
      <c r="B113" s="19"/>
      <c r="C113" s="15" t="s">
        <v>102</v>
      </c>
      <c r="L113" s="19"/>
    </row>
    <row r="114" spans="2:65" s="20" customFormat="1" ht="16.5" customHeight="1" x14ac:dyDescent="0.2">
      <c r="B114" s="19"/>
      <c r="E114" s="250" t="str">
        <f>E9</f>
        <v>SO 102a - Udržovací práce - uznatelné</v>
      </c>
      <c r="F114" s="292"/>
      <c r="G114" s="292"/>
      <c r="H114" s="292"/>
      <c r="L114" s="19"/>
    </row>
    <row r="115" spans="2:65" s="20" customFormat="1" ht="6.9" customHeight="1" x14ac:dyDescent="0.2">
      <c r="B115" s="19"/>
      <c r="L115" s="19"/>
    </row>
    <row r="116" spans="2:65" s="20" customFormat="1" ht="12" customHeight="1" x14ac:dyDescent="0.2">
      <c r="B116" s="19"/>
      <c r="C116" s="15" t="s">
        <v>18</v>
      </c>
      <c r="F116" s="16" t="str">
        <f>F12</f>
        <v>Odry</v>
      </c>
      <c r="I116" s="15" t="s">
        <v>20</v>
      </c>
      <c r="J116" s="101">
        <f>IF(J12="","",J12)</f>
        <v>45210</v>
      </c>
      <c r="L116" s="19"/>
    </row>
    <row r="117" spans="2:65" s="20" customFormat="1" ht="6.9" customHeight="1" x14ac:dyDescent="0.2">
      <c r="B117" s="19"/>
      <c r="L117" s="19"/>
    </row>
    <row r="118" spans="2:65" s="20" customFormat="1" ht="15.15" customHeight="1" x14ac:dyDescent="0.2">
      <c r="B118" s="19"/>
      <c r="C118" s="15" t="s">
        <v>21</v>
      </c>
      <c r="F118" s="16" t="str">
        <f>E15</f>
        <v>Město Odry</v>
      </c>
      <c r="I118" s="15" t="s">
        <v>29</v>
      </c>
      <c r="J118" s="116" t="str">
        <f>E21</f>
        <v>JACKO, p&amp;v s.r.o.</v>
      </c>
      <c r="L118" s="19"/>
    </row>
    <row r="119" spans="2:65" s="20" customFormat="1" ht="15.15" customHeight="1" x14ac:dyDescent="0.2">
      <c r="B119" s="19"/>
      <c r="C119" s="15" t="s">
        <v>27</v>
      </c>
      <c r="F119" s="16" t="str">
        <f>IF(E18="","",E18)</f>
        <v xml:space="preserve"> </v>
      </c>
      <c r="I119" s="15" t="s">
        <v>34</v>
      </c>
      <c r="J119" s="116" t="str">
        <f>E24</f>
        <v>Michal Czerný</v>
      </c>
      <c r="L119" s="19"/>
    </row>
    <row r="120" spans="2:65" s="20" customFormat="1" ht="10.35" customHeight="1" x14ac:dyDescent="0.2">
      <c r="B120" s="19"/>
      <c r="L120" s="19"/>
    </row>
    <row r="121" spans="2:65" s="129" customFormat="1" ht="29.25" customHeight="1" x14ac:dyDescent="0.2">
      <c r="B121" s="125"/>
      <c r="C121" s="126" t="s">
        <v>111</v>
      </c>
      <c r="D121" s="127" t="s">
        <v>61</v>
      </c>
      <c r="E121" s="127" t="s">
        <v>57</v>
      </c>
      <c r="F121" s="127" t="s">
        <v>58</v>
      </c>
      <c r="G121" s="127" t="s">
        <v>112</v>
      </c>
      <c r="H121" s="127" t="s">
        <v>113</v>
      </c>
      <c r="I121" s="127" t="s">
        <v>114</v>
      </c>
      <c r="J121" s="127" t="s">
        <v>105</v>
      </c>
      <c r="K121" s="128" t="s">
        <v>115</v>
      </c>
      <c r="L121" s="125"/>
      <c r="M121" s="47" t="s">
        <v>1</v>
      </c>
      <c r="N121" s="48" t="s">
        <v>40</v>
      </c>
      <c r="O121" s="48" t="s">
        <v>116</v>
      </c>
      <c r="P121" s="48" t="s">
        <v>117</v>
      </c>
      <c r="Q121" s="48" t="s">
        <v>118</v>
      </c>
      <c r="R121" s="48" t="s">
        <v>119</v>
      </c>
      <c r="S121" s="48" t="s">
        <v>120</v>
      </c>
      <c r="T121" s="49" t="s">
        <v>121</v>
      </c>
    </row>
    <row r="122" spans="2:65" s="20" customFormat="1" ht="22.95" customHeight="1" x14ac:dyDescent="0.3">
      <c r="B122" s="19"/>
      <c r="C122" s="52" t="s">
        <v>122</v>
      </c>
      <c r="J122" s="130">
        <f>BK122</f>
        <v>0</v>
      </c>
      <c r="L122" s="19"/>
      <c r="M122" s="50"/>
      <c r="N122" s="42"/>
      <c r="O122" s="42"/>
      <c r="P122" s="131">
        <f>P123</f>
        <v>358.17760500000003</v>
      </c>
      <c r="Q122" s="42"/>
      <c r="R122" s="131">
        <f>R123</f>
        <v>27.346248200000002</v>
      </c>
      <c r="S122" s="42"/>
      <c r="T122" s="132">
        <f>T123</f>
        <v>259.12480000000005</v>
      </c>
      <c r="AT122" s="7" t="s">
        <v>75</v>
      </c>
      <c r="AU122" s="7" t="s">
        <v>107</v>
      </c>
      <c r="BK122" s="133">
        <f>BK123</f>
        <v>0</v>
      </c>
    </row>
    <row r="123" spans="2:65" s="135" customFormat="1" ht="25.95" customHeight="1" x14ac:dyDescent="0.25">
      <c r="B123" s="134"/>
      <c r="D123" s="136" t="s">
        <v>75</v>
      </c>
      <c r="E123" s="137" t="s">
        <v>194</v>
      </c>
      <c r="F123" s="137" t="s">
        <v>195</v>
      </c>
      <c r="J123" s="138">
        <f>BK123</f>
        <v>0</v>
      </c>
      <c r="L123" s="134"/>
      <c r="M123" s="139"/>
      <c r="P123" s="140">
        <f>P124+P133+P154+P161+P175</f>
        <v>358.17760500000003</v>
      </c>
      <c r="R123" s="140">
        <f>R124+R133+R154+R161+R175</f>
        <v>27.346248200000002</v>
      </c>
      <c r="T123" s="141">
        <f>T124+T133+T154+T161+T175</f>
        <v>259.12480000000005</v>
      </c>
      <c r="AR123" s="136" t="s">
        <v>82</v>
      </c>
      <c r="AT123" s="142" t="s">
        <v>75</v>
      </c>
      <c r="AU123" s="142" t="s">
        <v>76</v>
      </c>
      <c r="AY123" s="136" t="s">
        <v>126</v>
      </c>
      <c r="BK123" s="143">
        <f>BK124+BK133+BK154+BK161+BK175</f>
        <v>0</v>
      </c>
    </row>
    <row r="124" spans="2:65" s="135" customFormat="1" ht="22.95" customHeight="1" x14ac:dyDescent="0.25">
      <c r="B124" s="134"/>
      <c r="D124" s="136" t="s">
        <v>75</v>
      </c>
      <c r="E124" s="166" t="s">
        <v>82</v>
      </c>
      <c r="F124" s="166" t="s">
        <v>196</v>
      </c>
      <c r="J124" s="167">
        <f>BK124</f>
        <v>0</v>
      </c>
      <c r="L124" s="134"/>
      <c r="M124" s="139"/>
      <c r="P124" s="140">
        <f>SUM(P125:P132)</f>
        <v>50.769560000000006</v>
      </c>
      <c r="R124" s="140">
        <f>SUM(R125:R132)</f>
        <v>5.2464600000000007E-2</v>
      </c>
      <c r="T124" s="141">
        <f>SUM(T125:T132)</f>
        <v>259.12480000000005</v>
      </c>
      <c r="AR124" s="136" t="s">
        <v>82</v>
      </c>
      <c r="AT124" s="142" t="s">
        <v>75</v>
      </c>
      <c r="AU124" s="142" t="s">
        <v>82</v>
      </c>
      <c r="AY124" s="136" t="s">
        <v>126</v>
      </c>
      <c r="BK124" s="143">
        <f>SUM(BK125:BK132)</f>
        <v>0</v>
      </c>
    </row>
    <row r="125" spans="2:65" s="20" customFormat="1" ht="24.15" customHeight="1" x14ac:dyDescent="0.2">
      <c r="B125" s="19"/>
      <c r="C125" s="144" t="s">
        <v>82</v>
      </c>
      <c r="D125" s="144" t="s">
        <v>127</v>
      </c>
      <c r="E125" s="145" t="s">
        <v>707</v>
      </c>
      <c r="F125" s="146" t="s">
        <v>708</v>
      </c>
      <c r="G125" s="147" t="s">
        <v>199</v>
      </c>
      <c r="H125" s="148">
        <v>735.58</v>
      </c>
      <c r="I125" s="1"/>
      <c r="J125" s="149">
        <f>ROUND(I125*H125,2)</f>
        <v>0</v>
      </c>
      <c r="K125" s="146" t="s">
        <v>131</v>
      </c>
      <c r="L125" s="19"/>
      <c r="M125" s="150" t="s">
        <v>1</v>
      </c>
      <c r="N125" s="151" t="s">
        <v>41</v>
      </c>
      <c r="O125" s="70">
        <v>0.05</v>
      </c>
      <c r="P125" s="70">
        <f>O125*H125</f>
        <v>36.779000000000003</v>
      </c>
      <c r="Q125" s="70">
        <v>0</v>
      </c>
      <c r="R125" s="70">
        <f>Q125*H125</f>
        <v>0</v>
      </c>
      <c r="S125" s="70">
        <v>0.17</v>
      </c>
      <c r="T125" s="152">
        <f>S125*H125</f>
        <v>125.04860000000002</v>
      </c>
      <c r="AR125" s="74" t="s">
        <v>125</v>
      </c>
      <c r="AT125" s="74" t="s">
        <v>127</v>
      </c>
      <c r="AU125" s="74" t="s">
        <v>84</v>
      </c>
      <c r="AY125" s="7" t="s">
        <v>126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7" t="s">
        <v>82</v>
      </c>
      <c r="BK125" s="153">
        <f>ROUND(I125*H125,2)</f>
        <v>0</v>
      </c>
      <c r="BL125" s="7" t="s">
        <v>125</v>
      </c>
      <c r="BM125" s="74" t="s">
        <v>709</v>
      </c>
    </row>
    <row r="126" spans="2:65" s="183" customFormat="1" x14ac:dyDescent="0.2">
      <c r="B126" s="182"/>
      <c r="D126" s="154" t="s">
        <v>201</v>
      </c>
      <c r="E126" s="184" t="s">
        <v>1</v>
      </c>
      <c r="F126" s="185" t="s">
        <v>710</v>
      </c>
      <c r="H126" s="184" t="s">
        <v>1</v>
      </c>
      <c r="I126" s="210"/>
      <c r="L126" s="182"/>
      <c r="M126" s="186"/>
      <c r="T126" s="187"/>
      <c r="AT126" s="184" t="s">
        <v>201</v>
      </c>
      <c r="AU126" s="184" t="s">
        <v>84</v>
      </c>
      <c r="AV126" s="183" t="s">
        <v>82</v>
      </c>
      <c r="AW126" s="183" t="s">
        <v>33</v>
      </c>
      <c r="AX126" s="183" t="s">
        <v>76</v>
      </c>
      <c r="AY126" s="184" t="s">
        <v>126</v>
      </c>
    </row>
    <row r="127" spans="2:65" s="169" customFormat="1" x14ac:dyDescent="0.2">
      <c r="B127" s="168"/>
      <c r="D127" s="154" t="s">
        <v>201</v>
      </c>
      <c r="E127" s="170" t="s">
        <v>1</v>
      </c>
      <c r="F127" s="171" t="s">
        <v>711</v>
      </c>
      <c r="H127" s="172">
        <v>1414.58</v>
      </c>
      <c r="I127" s="208"/>
      <c r="L127" s="168"/>
      <c r="M127" s="173"/>
      <c r="T127" s="174"/>
      <c r="AT127" s="170" t="s">
        <v>201</v>
      </c>
      <c r="AU127" s="170" t="s">
        <v>84</v>
      </c>
      <c r="AV127" s="169" t="s">
        <v>84</v>
      </c>
      <c r="AW127" s="169" t="s">
        <v>33</v>
      </c>
      <c r="AX127" s="169" t="s">
        <v>76</v>
      </c>
      <c r="AY127" s="170" t="s">
        <v>126</v>
      </c>
    </row>
    <row r="128" spans="2:65" s="176" customFormat="1" x14ac:dyDescent="0.2">
      <c r="B128" s="175"/>
      <c r="D128" s="154" t="s">
        <v>201</v>
      </c>
      <c r="E128" s="177" t="s">
        <v>1</v>
      </c>
      <c r="F128" s="178" t="s">
        <v>1187</v>
      </c>
      <c r="H128" s="179">
        <v>1414.58</v>
      </c>
      <c r="I128" s="209"/>
      <c r="L128" s="175"/>
      <c r="M128" s="180"/>
      <c r="T128" s="181"/>
      <c r="AT128" s="177" t="s">
        <v>201</v>
      </c>
      <c r="AU128" s="177" t="s">
        <v>84</v>
      </c>
      <c r="AV128" s="176" t="s">
        <v>125</v>
      </c>
      <c r="AW128" s="176" t="s">
        <v>33</v>
      </c>
      <c r="AX128" s="176" t="s">
        <v>82</v>
      </c>
      <c r="AY128" s="177" t="s">
        <v>126</v>
      </c>
    </row>
    <row r="129" spans="2:65" s="20" customFormat="1" ht="33" customHeight="1" x14ac:dyDescent="0.2">
      <c r="B129" s="19"/>
      <c r="C129" s="144" t="s">
        <v>84</v>
      </c>
      <c r="D129" s="144" t="s">
        <v>127</v>
      </c>
      <c r="E129" s="145" t="s">
        <v>209</v>
      </c>
      <c r="F129" s="146" t="s">
        <v>210</v>
      </c>
      <c r="G129" s="147" t="s">
        <v>199</v>
      </c>
      <c r="H129" s="148">
        <v>582.94000000000005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2.4E-2</v>
      </c>
      <c r="P129" s="70">
        <f>O129*H129</f>
        <v>13.990560000000002</v>
      </c>
      <c r="Q129" s="70">
        <v>9.0000000000000006E-5</v>
      </c>
      <c r="R129" s="70">
        <f>Q129*H129</f>
        <v>5.2464600000000007E-2</v>
      </c>
      <c r="S129" s="70">
        <v>0.23</v>
      </c>
      <c r="T129" s="152">
        <f>S129*H129</f>
        <v>134.07620000000003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712</v>
      </c>
    </row>
    <row r="130" spans="2:65" s="183" customFormat="1" ht="20.399999999999999" x14ac:dyDescent="0.2">
      <c r="B130" s="182"/>
      <c r="D130" s="154" t="s">
        <v>201</v>
      </c>
      <c r="E130" s="184" t="s">
        <v>1</v>
      </c>
      <c r="F130" s="185" t="s">
        <v>212</v>
      </c>
      <c r="H130" s="184" t="s">
        <v>1</v>
      </c>
      <c r="I130" s="210"/>
      <c r="L130" s="182"/>
      <c r="M130" s="186"/>
      <c r="T130" s="187"/>
      <c r="AT130" s="184" t="s">
        <v>201</v>
      </c>
      <c r="AU130" s="184" t="s">
        <v>84</v>
      </c>
      <c r="AV130" s="183" t="s">
        <v>82</v>
      </c>
      <c r="AW130" s="183" t="s">
        <v>33</v>
      </c>
      <c r="AX130" s="183" t="s">
        <v>76</v>
      </c>
      <c r="AY130" s="184" t="s">
        <v>126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713</v>
      </c>
      <c r="H131" s="172">
        <v>1120.94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1187</v>
      </c>
      <c r="H132" s="179">
        <v>1120.94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135" customFormat="1" ht="22.95" customHeight="1" x14ac:dyDescent="0.25">
      <c r="B133" s="134"/>
      <c r="D133" s="136" t="s">
        <v>75</v>
      </c>
      <c r="E133" s="166" t="s">
        <v>149</v>
      </c>
      <c r="F133" s="166" t="s">
        <v>321</v>
      </c>
      <c r="I133" s="161"/>
      <c r="J133" s="167">
        <f>BK133</f>
        <v>0</v>
      </c>
      <c r="L133" s="134"/>
      <c r="M133" s="139"/>
      <c r="P133" s="140">
        <f>SUM(P134:P153)</f>
        <v>238.99863999999999</v>
      </c>
      <c r="R133" s="140">
        <f>SUM(R134:R153)</f>
        <v>27.286000000000001</v>
      </c>
      <c r="T133" s="141">
        <f>SUM(T134:T153)</f>
        <v>0</v>
      </c>
      <c r="AR133" s="136" t="s">
        <v>82</v>
      </c>
      <c r="AT133" s="142" t="s">
        <v>75</v>
      </c>
      <c r="AU133" s="142" t="s">
        <v>82</v>
      </c>
      <c r="AY133" s="136" t="s">
        <v>126</v>
      </c>
      <c r="BK133" s="143">
        <f>SUM(BK134:BK153)</f>
        <v>0</v>
      </c>
    </row>
    <row r="134" spans="2:65" s="20" customFormat="1" ht="33" customHeight="1" x14ac:dyDescent="0.2">
      <c r="B134" s="19"/>
      <c r="C134" s="144" t="s">
        <v>140</v>
      </c>
      <c r="D134" s="144" t="s">
        <v>127</v>
      </c>
      <c r="E134" s="145" t="s">
        <v>334</v>
      </c>
      <c r="F134" s="146" t="s">
        <v>335</v>
      </c>
      <c r="G134" s="147" t="s">
        <v>199</v>
      </c>
      <c r="H134" s="148">
        <v>1318.52</v>
      </c>
      <c r="I134" s="1"/>
      <c r="J134" s="149">
        <f>ROUND(I134*H134,2)</f>
        <v>0</v>
      </c>
      <c r="K134" s="146" t="s">
        <v>131</v>
      </c>
      <c r="L134" s="19"/>
      <c r="M134" s="150" t="s">
        <v>1</v>
      </c>
      <c r="N134" s="151" t="s">
        <v>41</v>
      </c>
      <c r="O134" s="70">
        <v>4.8000000000000001E-2</v>
      </c>
      <c r="P134" s="70">
        <f>O134*H134</f>
        <v>63.288960000000003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714</v>
      </c>
    </row>
    <row r="135" spans="2:65" s="169" customFormat="1" x14ac:dyDescent="0.2">
      <c r="B135" s="168"/>
      <c r="D135" s="154" t="s">
        <v>201</v>
      </c>
      <c r="E135" s="170" t="s">
        <v>1</v>
      </c>
      <c r="F135" s="171" t="s">
        <v>715</v>
      </c>
      <c r="H135" s="172">
        <v>2535.52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1187</v>
      </c>
      <c r="H136" s="179">
        <v>2535.52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16.5" customHeight="1" x14ac:dyDescent="0.2">
      <c r="B137" s="19"/>
      <c r="C137" s="144" t="s">
        <v>125</v>
      </c>
      <c r="D137" s="144" t="s">
        <v>127</v>
      </c>
      <c r="E137" s="145" t="s">
        <v>339</v>
      </c>
      <c r="F137" s="146" t="s">
        <v>340</v>
      </c>
      <c r="G137" s="147" t="s">
        <v>225</v>
      </c>
      <c r="H137" s="148">
        <v>78.623999999999995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0.96</v>
      </c>
      <c r="P137" s="70">
        <f>O137*H137</f>
        <v>75.479039999999998</v>
      </c>
      <c r="Q137" s="70">
        <v>0</v>
      </c>
      <c r="R137" s="70">
        <f>Q137*H137</f>
        <v>0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716</v>
      </c>
    </row>
    <row r="138" spans="2:65" s="183" customFormat="1" x14ac:dyDescent="0.2">
      <c r="B138" s="182"/>
      <c r="D138" s="154" t="s">
        <v>201</v>
      </c>
      <c r="E138" s="184" t="s">
        <v>1</v>
      </c>
      <c r="F138" s="185" t="s">
        <v>717</v>
      </c>
      <c r="H138" s="184" t="s">
        <v>1</v>
      </c>
      <c r="I138" s="210"/>
      <c r="L138" s="182"/>
      <c r="M138" s="186"/>
      <c r="T138" s="187"/>
      <c r="AT138" s="184" t="s">
        <v>201</v>
      </c>
      <c r="AU138" s="184" t="s">
        <v>84</v>
      </c>
      <c r="AV138" s="183" t="s">
        <v>82</v>
      </c>
      <c r="AW138" s="183" t="s">
        <v>33</v>
      </c>
      <c r="AX138" s="183" t="s">
        <v>76</v>
      </c>
      <c r="AY138" s="184" t="s">
        <v>126</v>
      </c>
    </row>
    <row r="139" spans="2:65" s="169" customFormat="1" ht="20.399999999999999" x14ac:dyDescent="0.2">
      <c r="B139" s="168"/>
      <c r="D139" s="154" t="s">
        <v>201</v>
      </c>
      <c r="E139" s="170" t="s">
        <v>1</v>
      </c>
      <c r="F139" s="171" t="s">
        <v>718</v>
      </c>
      <c r="H139" s="172">
        <v>127.312</v>
      </c>
      <c r="I139" s="208"/>
      <c r="L139" s="168"/>
      <c r="M139" s="173"/>
      <c r="T139" s="174"/>
      <c r="AT139" s="170" t="s">
        <v>201</v>
      </c>
      <c r="AU139" s="170" t="s">
        <v>84</v>
      </c>
      <c r="AV139" s="169" t="s">
        <v>84</v>
      </c>
      <c r="AW139" s="169" t="s">
        <v>33</v>
      </c>
      <c r="AX139" s="169" t="s">
        <v>76</v>
      </c>
      <c r="AY139" s="170" t="s">
        <v>126</v>
      </c>
    </row>
    <row r="140" spans="2:65" s="169" customFormat="1" ht="20.399999999999999" x14ac:dyDescent="0.2">
      <c r="B140" s="168"/>
      <c r="D140" s="154" t="s">
        <v>201</v>
      </c>
      <c r="E140" s="170" t="s">
        <v>1</v>
      </c>
      <c r="F140" s="171" t="s">
        <v>719</v>
      </c>
      <c r="H140" s="172">
        <v>23.312000000000001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1187</v>
      </c>
      <c r="H141" s="179">
        <v>150.624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16.5" customHeight="1" x14ac:dyDescent="0.2">
      <c r="B142" s="19"/>
      <c r="C142" s="195" t="s">
        <v>149</v>
      </c>
      <c r="D142" s="195" t="s">
        <v>293</v>
      </c>
      <c r="E142" s="196" t="s">
        <v>344</v>
      </c>
      <c r="F142" s="197" t="s">
        <v>345</v>
      </c>
      <c r="G142" s="198" t="s">
        <v>267</v>
      </c>
      <c r="H142" s="199">
        <v>27.286000000000001</v>
      </c>
      <c r="I142" s="2"/>
      <c r="J142" s="200">
        <f>ROUND(I142*H142,2)</f>
        <v>0</v>
      </c>
      <c r="K142" s="197" t="s">
        <v>131</v>
      </c>
      <c r="L142" s="201"/>
      <c r="M142" s="202" t="s">
        <v>1</v>
      </c>
      <c r="N142" s="203" t="s">
        <v>41</v>
      </c>
      <c r="O142" s="70">
        <v>0</v>
      </c>
      <c r="P142" s="70">
        <f>O142*H142</f>
        <v>0</v>
      </c>
      <c r="Q142" s="70">
        <v>1</v>
      </c>
      <c r="R142" s="70">
        <f>Q142*H142</f>
        <v>27.286000000000001</v>
      </c>
      <c r="S142" s="70">
        <v>0</v>
      </c>
      <c r="T142" s="152">
        <f>S142*H142</f>
        <v>0</v>
      </c>
      <c r="AR142" s="74" t="s">
        <v>163</v>
      </c>
      <c r="AT142" s="74" t="s">
        <v>293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720</v>
      </c>
    </row>
    <row r="143" spans="2:65" s="169" customFormat="1" x14ac:dyDescent="0.2">
      <c r="B143" s="168"/>
      <c r="D143" s="154" t="s">
        <v>201</v>
      </c>
      <c r="E143" s="170" t="s">
        <v>1</v>
      </c>
      <c r="F143" s="171" t="s">
        <v>721</v>
      </c>
      <c r="H143" s="172">
        <v>51.286000000000001</v>
      </c>
      <c r="I143" s="208"/>
      <c r="L143" s="168"/>
      <c r="M143" s="173"/>
      <c r="T143" s="174"/>
      <c r="AT143" s="170" t="s">
        <v>201</v>
      </c>
      <c r="AU143" s="170" t="s">
        <v>84</v>
      </c>
      <c r="AV143" s="169" t="s">
        <v>84</v>
      </c>
      <c r="AW143" s="169" t="s">
        <v>33</v>
      </c>
      <c r="AX143" s="169" t="s">
        <v>76</v>
      </c>
      <c r="AY143" s="170" t="s">
        <v>126</v>
      </c>
    </row>
    <row r="144" spans="2:65" s="176" customFormat="1" x14ac:dyDescent="0.2">
      <c r="B144" s="175"/>
      <c r="D144" s="154" t="s">
        <v>201</v>
      </c>
      <c r="E144" s="177" t="s">
        <v>1</v>
      </c>
      <c r="F144" s="178" t="s">
        <v>1187</v>
      </c>
      <c r="H144" s="179">
        <v>51.286000000000001</v>
      </c>
      <c r="I144" s="209"/>
      <c r="L144" s="175"/>
      <c r="M144" s="180"/>
      <c r="T144" s="181"/>
      <c r="AT144" s="177" t="s">
        <v>201</v>
      </c>
      <c r="AU144" s="177" t="s">
        <v>84</v>
      </c>
      <c r="AV144" s="176" t="s">
        <v>125</v>
      </c>
      <c r="AW144" s="176" t="s">
        <v>33</v>
      </c>
      <c r="AX144" s="176" t="s">
        <v>82</v>
      </c>
      <c r="AY144" s="177" t="s">
        <v>126</v>
      </c>
    </row>
    <row r="145" spans="2:65" s="20" customFormat="1" ht="24.15" customHeight="1" x14ac:dyDescent="0.2">
      <c r="B145" s="19"/>
      <c r="C145" s="144" t="s">
        <v>153</v>
      </c>
      <c r="D145" s="144" t="s">
        <v>127</v>
      </c>
      <c r="E145" s="145" t="s">
        <v>349</v>
      </c>
      <c r="F145" s="146" t="s">
        <v>350</v>
      </c>
      <c r="G145" s="147" t="s">
        <v>199</v>
      </c>
      <c r="H145" s="148">
        <v>1318.52</v>
      </c>
      <c r="I145" s="1"/>
      <c r="J145" s="149">
        <f>ROUND(I145*H145,2)</f>
        <v>0</v>
      </c>
      <c r="K145" s="146" t="s">
        <v>131</v>
      </c>
      <c r="L145" s="19"/>
      <c r="M145" s="150" t="s">
        <v>1</v>
      </c>
      <c r="N145" s="151" t="s">
        <v>41</v>
      </c>
      <c r="O145" s="70">
        <v>8.0000000000000002E-3</v>
      </c>
      <c r="P145" s="70">
        <f>O145*H145</f>
        <v>10.548159999999999</v>
      </c>
      <c r="Q145" s="70">
        <v>0</v>
      </c>
      <c r="R145" s="70">
        <f>Q145*H145</f>
        <v>0</v>
      </c>
      <c r="S145" s="70">
        <v>0</v>
      </c>
      <c r="T145" s="152">
        <f>S145*H145</f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7" t="s">
        <v>82</v>
      </c>
      <c r="BK145" s="153">
        <f>ROUND(I145*H145,2)</f>
        <v>0</v>
      </c>
      <c r="BL145" s="7" t="s">
        <v>125</v>
      </c>
      <c r="BM145" s="74" t="s">
        <v>722</v>
      </c>
    </row>
    <row r="146" spans="2:65" s="169" customFormat="1" x14ac:dyDescent="0.2">
      <c r="B146" s="168"/>
      <c r="D146" s="154" t="s">
        <v>201</v>
      </c>
      <c r="E146" s="170" t="s">
        <v>1</v>
      </c>
      <c r="F146" s="171" t="s">
        <v>723</v>
      </c>
      <c r="H146" s="172">
        <v>2535.52</v>
      </c>
      <c r="I146" s="208"/>
      <c r="L146" s="168"/>
      <c r="M146" s="173"/>
      <c r="T146" s="174"/>
      <c r="AT146" s="170" t="s">
        <v>201</v>
      </c>
      <c r="AU146" s="170" t="s">
        <v>84</v>
      </c>
      <c r="AV146" s="169" t="s">
        <v>84</v>
      </c>
      <c r="AW146" s="169" t="s">
        <v>33</v>
      </c>
      <c r="AX146" s="169" t="s">
        <v>76</v>
      </c>
      <c r="AY146" s="170" t="s">
        <v>126</v>
      </c>
    </row>
    <row r="147" spans="2:65" s="176" customFormat="1" x14ac:dyDescent="0.2">
      <c r="B147" s="175"/>
      <c r="D147" s="154" t="s">
        <v>201</v>
      </c>
      <c r="E147" s="177" t="s">
        <v>1</v>
      </c>
      <c r="F147" s="178" t="s">
        <v>1187</v>
      </c>
      <c r="H147" s="179">
        <v>2535.52</v>
      </c>
      <c r="I147" s="209"/>
      <c r="L147" s="175"/>
      <c r="M147" s="180"/>
      <c r="T147" s="181"/>
      <c r="AT147" s="177" t="s">
        <v>201</v>
      </c>
      <c r="AU147" s="177" t="s">
        <v>84</v>
      </c>
      <c r="AV147" s="176" t="s">
        <v>125</v>
      </c>
      <c r="AW147" s="176" t="s">
        <v>33</v>
      </c>
      <c r="AX147" s="176" t="s">
        <v>82</v>
      </c>
      <c r="AY147" s="177" t="s">
        <v>126</v>
      </c>
    </row>
    <row r="148" spans="2:65" s="20" customFormat="1" ht="24.15" customHeight="1" x14ac:dyDescent="0.2">
      <c r="B148" s="19"/>
      <c r="C148" s="144" t="s">
        <v>158</v>
      </c>
      <c r="D148" s="144" t="s">
        <v>127</v>
      </c>
      <c r="E148" s="145" t="s">
        <v>354</v>
      </c>
      <c r="F148" s="146" t="s">
        <v>355</v>
      </c>
      <c r="G148" s="147" t="s">
        <v>199</v>
      </c>
      <c r="H148" s="148">
        <v>1318.86</v>
      </c>
      <c r="I148" s="1"/>
      <c r="J148" s="149">
        <f>ROUND(I148*H148,2)</f>
        <v>0</v>
      </c>
      <c r="K148" s="146" t="s">
        <v>131</v>
      </c>
      <c r="L148" s="19"/>
      <c r="M148" s="150" t="s">
        <v>1</v>
      </c>
      <c r="N148" s="151" t="s">
        <v>41</v>
      </c>
      <c r="O148" s="70">
        <v>2E-3</v>
      </c>
      <c r="P148" s="70">
        <f>O148*H148</f>
        <v>2.6377199999999998</v>
      </c>
      <c r="Q148" s="70">
        <v>0</v>
      </c>
      <c r="R148" s="70">
        <f>Q148*H148</f>
        <v>0</v>
      </c>
      <c r="S148" s="70">
        <v>0</v>
      </c>
      <c r="T148" s="152">
        <f>S148*H148</f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7" t="s">
        <v>82</v>
      </c>
      <c r="BK148" s="153">
        <f>ROUND(I148*H148,2)</f>
        <v>0</v>
      </c>
      <c r="BL148" s="7" t="s">
        <v>125</v>
      </c>
      <c r="BM148" s="74" t="s">
        <v>724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357</v>
      </c>
      <c r="H149" s="172">
        <v>2497.86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1187</v>
      </c>
      <c r="H150" s="179">
        <v>2497.86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33" customHeight="1" x14ac:dyDescent="0.2">
      <c r="B151" s="19"/>
      <c r="C151" s="144" t="s">
        <v>163</v>
      </c>
      <c r="D151" s="144" t="s">
        <v>127</v>
      </c>
      <c r="E151" s="145" t="s">
        <v>359</v>
      </c>
      <c r="F151" s="146" t="s">
        <v>360</v>
      </c>
      <c r="G151" s="147" t="s">
        <v>199</v>
      </c>
      <c r="H151" s="148">
        <v>1318.86</v>
      </c>
      <c r="I151" s="1"/>
      <c r="J151" s="149">
        <f>ROUND(I151*H151,2)</f>
        <v>0</v>
      </c>
      <c r="K151" s="146" t="s">
        <v>131</v>
      </c>
      <c r="L151" s="19"/>
      <c r="M151" s="150" t="s">
        <v>1</v>
      </c>
      <c r="N151" s="151" t="s">
        <v>41</v>
      </c>
      <c r="O151" s="70">
        <v>6.6000000000000003E-2</v>
      </c>
      <c r="P151" s="70">
        <f>O151*H151</f>
        <v>87.044759999999997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725</v>
      </c>
    </row>
    <row r="152" spans="2:65" s="169" customFormat="1" x14ac:dyDescent="0.2">
      <c r="B152" s="168"/>
      <c r="D152" s="154" t="s">
        <v>201</v>
      </c>
      <c r="E152" s="170" t="s">
        <v>1</v>
      </c>
      <c r="F152" s="171" t="s">
        <v>362</v>
      </c>
      <c r="H152" s="172">
        <v>2497.86</v>
      </c>
      <c r="I152" s="208"/>
      <c r="L152" s="168"/>
      <c r="M152" s="173"/>
      <c r="T152" s="174"/>
      <c r="AT152" s="170" t="s">
        <v>201</v>
      </c>
      <c r="AU152" s="170" t="s">
        <v>84</v>
      </c>
      <c r="AV152" s="169" t="s">
        <v>84</v>
      </c>
      <c r="AW152" s="169" t="s">
        <v>33</v>
      </c>
      <c r="AX152" s="169" t="s">
        <v>76</v>
      </c>
      <c r="AY152" s="170" t="s">
        <v>126</v>
      </c>
    </row>
    <row r="153" spans="2:65" s="176" customFormat="1" x14ac:dyDescent="0.2">
      <c r="B153" s="175"/>
      <c r="D153" s="154" t="s">
        <v>201</v>
      </c>
      <c r="E153" s="177" t="s">
        <v>1</v>
      </c>
      <c r="F153" s="178" t="s">
        <v>1187</v>
      </c>
      <c r="H153" s="179">
        <v>2497.86</v>
      </c>
      <c r="I153" s="209"/>
      <c r="L153" s="175"/>
      <c r="M153" s="180"/>
      <c r="T153" s="181"/>
      <c r="AT153" s="177" t="s">
        <v>201</v>
      </c>
      <c r="AU153" s="177" t="s">
        <v>84</v>
      </c>
      <c r="AV153" s="176" t="s">
        <v>125</v>
      </c>
      <c r="AW153" s="176" t="s">
        <v>33</v>
      </c>
      <c r="AX153" s="176" t="s">
        <v>82</v>
      </c>
      <c r="AY153" s="177" t="s">
        <v>126</v>
      </c>
    </row>
    <row r="154" spans="2:65" s="135" customFormat="1" ht="22.95" customHeight="1" x14ac:dyDescent="0.25">
      <c r="B154" s="134"/>
      <c r="D154" s="136" t="s">
        <v>75</v>
      </c>
      <c r="E154" s="166" t="s">
        <v>168</v>
      </c>
      <c r="F154" s="166" t="s">
        <v>373</v>
      </c>
      <c r="I154" s="161"/>
      <c r="J154" s="167">
        <f>BK154</f>
        <v>0</v>
      </c>
      <c r="L154" s="134"/>
      <c r="M154" s="139"/>
      <c r="P154" s="140">
        <f>SUM(P155:P160)</f>
        <v>4.87432</v>
      </c>
      <c r="R154" s="140">
        <f>SUM(R155:R160)</f>
        <v>7.7835999999999999E-3</v>
      </c>
      <c r="T154" s="141">
        <f>SUM(T155:T160)</f>
        <v>0</v>
      </c>
      <c r="AR154" s="136" t="s">
        <v>82</v>
      </c>
      <c r="AT154" s="142" t="s">
        <v>75</v>
      </c>
      <c r="AU154" s="142" t="s">
        <v>82</v>
      </c>
      <c r="AY154" s="136" t="s">
        <v>126</v>
      </c>
      <c r="BK154" s="143">
        <f>SUM(BK155:BK160)</f>
        <v>0</v>
      </c>
    </row>
    <row r="155" spans="2:65" s="20" customFormat="1" ht="33" customHeight="1" x14ac:dyDescent="0.2">
      <c r="B155" s="19"/>
      <c r="C155" s="144" t="s">
        <v>168</v>
      </c>
      <c r="D155" s="144" t="s">
        <v>127</v>
      </c>
      <c r="E155" s="145" t="s">
        <v>432</v>
      </c>
      <c r="F155" s="146" t="s">
        <v>433</v>
      </c>
      <c r="G155" s="147" t="s">
        <v>216</v>
      </c>
      <c r="H155" s="148">
        <v>12.76</v>
      </c>
      <c r="I155" s="1"/>
      <c r="J155" s="149">
        <f>ROUND(I155*H155,2)</f>
        <v>0</v>
      </c>
      <c r="K155" s="146" t="s">
        <v>131</v>
      </c>
      <c r="L155" s="19"/>
      <c r="M155" s="150" t="s">
        <v>1</v>
      </c>
      <c r="N155" s="151" t="s">
        <v>41</v>
      </c>
      <c r="O155" s="70">
        <v>0.186</v>
      </c>
      <c r="P155" s="70">
        <f>O155*H155</f>
        <v>2.3733599999999999</v>
      </c>
      <c r="Q155" s="70">
        <v>6.0999999999999997E-4</v>
      </c>
      <c r="R155" s="70">
        <f>Q155*H155</f>
        <v>7.7835999999999999E-3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726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727</v>
      </c>
      <c r="H156" s="172">
        <v>23.76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1187</v>
      </c>
      <c r="H157" s="179">
        <v>23.76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20" customFormat="1" ht="24.15" customHeight="1" x14ac:dyDescent="0.2">
      <c r="B158" s="19"/>
      <c r="C158" s="144" t="s">
        <v>173</v>
      </c>
      <c r="D158" s="144" t="s">
        <v>127</v>
      </c>
      <c r="E158" s="145" t="s">
        <v>437</v>
      </c>
      <c r="F158" s="146" t="s">
        <v>438</v>
      </c>
      <c r="G158" s="147" t="s">
        <v>216</v>
      </c>
      <c r="H158" s="148">
        <v>12.76</v>
      </c>
      <c r="I158" s="1"/>
      <c r="J158" s="149">
        <f>ROUND(I158*H158,2)</f>
        <v>0</v>
      </c>
      <c r="K158" s="146" t="s">
        <v>131</v>
      </c>
      <c r="L158" s="19"/>
      <c r="M158" s="150" t="s">
        <v>1</v>
      </c>
      <c r="N158" s="151" t="s">
        <v>41</v>
      </c>
      <c r="O158" s="70">
        <v>0.19600000000000001</v>
      </c>
      <c r="P158" s="70">
        <f>O158*H158</f>
        <v>2.5009600000000001</v>
      </c>
      <c r="Q158" s="70">
        <v>0</v>
      </c>
      <c r="R158" s="70">
        <f>Q158*H158</f>
        <v>0</v>
      </c>
      <c r="S158" s="70">
        <v>0</v>
      </c>
      <c r="T158" s="152">
        <f>S158*H158</f>
        <v>0</v>
      </c>
      <c r="AR158" s="74" t="s">
        <v>125</v>
      </c>
      <c r="AT158" s="74" t="s">
        <v>127</v>
      </c>
      <c r="AU158" s="74" t="s">
        <v>84</v>
      </c>
      <c r="AY158" s="7" t="s">
        <v>126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7" t="s">
        <v>82</v>
      </c>
      <c r="BK158" s="153">
        <f>ROUND(I158*H158,2)</f>
        <v>0</v>
      </c>
      <c r="BL158" s="7" t="s">
        <v>125</v>
      </c>
      <c r="BM158" s="74" t="s">
        <v>728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729</v>
      </c>
      <c r="H159" s="172">
        <v>23.76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1187</v>
      </c>
      <c r="H160" s="179">
        <v>23.76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135" customFormat="1" ht="22.95" customHeight="1" x14ac:dyDescent="0.25">
      <c r="B161" s="134"/>
      <c r="D161" s="136" t="s">
        <v>75</v>
      </c>
      <c r="E161" s="166" t="s">
        <v>468</v>
      </c>
      <c r="F161" s="166" t="s">
        <v>469</v>
      </c>
      <c r="I161" s="161"/>
      <c r="J161" s="167">
        <f>BK161</f>
        <v>0</v>
      </c>
      <c r="L161" s="134"/>
      <c r="M161" s="139"/>
      <c r="P161" s="140">
        <f>SUM(P162:P174)</f>
        <v>61.726618999999999</v>
      </c>
      <c r="R161" s="140">
        <f>SUM(R162:R174)</f>
        <v>0</v>
      </c>
      <c r="T161" s="141">
        <f>SUM(T162:T174)</f>
        <v>0</v>
      </c>
      <c r="AR161" s="136" t="s">
        <v>82</v>
      </c>
      <c r="AT161" s="142" t="s">
        <v>75</v>
      </c>
      <c r="AU161" s="142" t="s">
        <v>82</v>
      </c>
      <c r="AY161" s="136" t="s">
        <v>126</v>
      </c>
      <c r="BK161" s="143">
        <f>SUM(BK162:BK174)</f>
        <v>0</v>
      </c>
    </row>
    <row r="162" spans="2:65" s="20" customFormat="1" ht="21.75" customHeight="1" x14ac:dyDescent="0.2">
      <c r="B162" s="19"/>
      <c r="C162" s="144" t="s">
        <v>181</v>
      </c>
      <c r="D162" s="144" t="s">
        <v>127</v>
      </c>
      <c r="E162" s="145" t="s">
        <v>488</v>
      </c>
      <c r="F162" s="146" t="s">
        <v>489</v>
      </c>
      <c r="G162" s="147" t="s">
        <v>267</v>
      </c>
      <c r="H162" s="148">
        <v>224.86199999999999</v>
      </c>
      <c r="I162" s="1"/>
      <c r="J162" s="149">
        <f>ROUND(I162*H162,2)</f>
        <v>0</v>
      </c>
      <c r="K162" s="146" t="s">
        <v>131</v>
      </c>
      <c r="L162" s="19"/>
      <c r="M162" s="150" t="s">
        <v>1</v>
      </c>
      <c r="N162" s="151" t="s">
        <v>41</v>
      </c>
      <c r="O162" s="70">
        <v>0.03</v>
      </c>
      <c r="P162" s="70">
        <f>O162*H162</f>
        <v>6.7458599999999995</v>
      </c>
      <c r="Q162" s="70">
        <v>0</v>
      </c>
      <c r="R162" s="70">
        <f>Q162*H162</f>
        <v>0</v>
      </c>
      <c r="S162" s="70">
        <v>0</v>
      </c>
      <c r="T162" s="152">
        <f>S162*H162</f>
        <v>0</v>
      </c>
      <c r="AR162" s="74" t="s">
        <v>125</v>
      </c>
      <c r="AT162" s="74" t="s">
        <v>127</v>
      </c>
      <c r="AU162" s="74" t="s">
        <v>84</v>
      </c>
      <c r="AY162" s="7" t="s">
        <v>126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7" t="s">
        <v>82</v>
      </c>
      <c r="BK162" s="153">
        <f>ROUND(I162*H162,2)</f>
        <v>0</v>
      </c>
      <c r="BL162" s="7" t="s">
        <v>125</v>
      </c>
      <c r="BM162" s="74" t="s">
        <v>730</v>
      </c>
    </row>
    <row r="163" spans="2:65" s="169" customFormat="1" ht="20.399999999999999" x14ac:dyDescent="0.2">
      <c r="B163" s="168"/>
      <c r="D163" s="154" t="s">
        <v>201</v>
      </c>
      <c r="E163" s="170" t="s">
        <v>1</v>
      </c>
      <c r="F163" s="171" t="s">
        <v>731</v>
      </c>
      <c r="H163" s="172">
        <v>216.43100000000001</v>
      </c>
      <c r="I163" s="208"/>
      <c r="L163" s="168"/>
      <c r="M163" s="173"/>
      <c r="T163" s="174"/>
      <c r="AT163" s="170" t="s">
        <v>201</v>
      </c>
      <c r="AU163" s="170" t="s">
        <v>84</v>
      </c>
      <c r="AV163" s="169" t="s">
        <v>84</v>
      </c>
      <c r="AW163" s="169" t="s">
        <v>33</v>
      </c>
      <c r="AX163" s="169" t="s">
        <v>76</v>
      </c>
      <c r="AY163" s="170" t="s">
        <v>126</v>
      </c>
    </row>
    <row r="164" spans="2:65" s="169" customFormat="1" ht="20.399999999999999" x14ac:dyDescent="0.2">
      <c r="B164" s="168"/>
      <c r="D164" s="154" t="s">
        <v>201</v>
      </c>
      <c r="E164" s="170" t="s">
        <v>1</v>
      </c>
      <c r="F164" s="171" t="s">
        <v>732</v>
      </c>
      <c r="H164" s="172">
        <v>216.43100000000001</v>
      </c>
      <c r="I164" s="208"/>
      <c r="L164" s="168"/>
      <c r="M164" s="173"/>
      <c r="T164" s="174"/>
      <c r="AT164" s="170" t="s">
        <v>201</v>
      </c>
      <c r="AU164" s="170" t="s">
        <v>84</v>
      </c>
      <c r="AV164" s="169" t="s">
        <v>84</v>
      </c>
      <c r="AW164" s="169" t="s">
        <v>33</v>
      </c>
      <c r="AX164" s="169" t="s">
        <v>76</v>
      </c>
      <c r="AY164" s="170" t="s">
        <v>126</v>
      </c>
    </row>
    <row r="165" spans="2:65" s="176" customFormat="1" x14ac:dyDescent="0.2">
      <c r="B165" s="175"/>
      <c r="D165" s="154" t="s">
        <v>201</v>
      </c>
      <c r="E165" s="177" t="s">
        <v>1</v>
      </c>
      <c r="F165" s="178" t="s">
        <v>1187</v>
      </c>
      <c r="H165" s="179">
        <v>432.86200000000002</v>
      </c>
      <c r="I165" s="209"/>
      <c r="L165" s="175"/>
      <c r="M165" s="180"/>
      <c r="T165" s="181"/>
      <c r="AT165" s="177" t="s">
        <v>201</v>
      </c>
      <c r="AU165" s="177" t="s">
        <v>84</v>
      </c>
      <c r="AV165" s="176" t="s">
        <v>125</v>
      </c>
      <c r="AW165" s="176" t="s">
        <v>33</v>
      </c>
      <c r="AX165" s="176" t="s">
        <v>82</v>
      </c>
      <c r="AY165" s="177" t="s">
        <v>126</v>
      </c>
    </row>
    <row r="166" spans="2:65" s="20" customFormat="1" ht="24.15" customHeight="1" x14ac:dyDescent="0.2">
      <c r="B166" s="19"/>
      <c r="C166" s="144" t="s">
        <v>253</v>
      </c>
      <c r="D166" s="144" t="s">
        <v>127</v>
      </c>
      <c r="E166" s="145" t="s">
        <v>498</v>
      </c>
      <c r="F166" s="146" t="s">
        <v>499</v>
      </c>
      <c r="G166" s="147" t="s">
        <v>267</v>
      </c>
      <c r="H166" s="148">
        <v>675.58600000000001</v>
      </c>
      <c r="I166" s="1"/>
      <c r="J166" s="149">
        <f>ROUND(I166*H166,2)</f>
        <v>0</v>
      </c>
      <c r="K166" s="146" t="s">
        <v>131</v>
      </c>
      <c r="L166" s="19"/>
      <c r="M166" s="150" t="s">
        <v>1</v>
      </c>
      <c r="N166" s="151" t="s">
        <v>41</v>
      </c>
      <c r="O166" s="70">
        <v>2E-3</v>
      </c>
      <c r="P166" s="70">
        <f>O166*H166</f>
        <v>1.351172</v>
      </c>
      <c r="Q166" s="70">
        <v>0</v>
      </c>
      <c r="R166" s="70">
        <f>Q166*H166</f>
        <v>0</v>
      </c>
      <c r="S166" s="70">
        <v>0</v>
      </c>
      <c r="T166" s="152">
        <f>S166*H166</f>
        <v>0</v>
      </c>
      <c r="AR166" s="74" t="s">
        <v>125</v>
      </c>
      <c r="AT166" s="74" t="s">
        <v>127</v>
      </c>
      <c r="AU166" s="74" t="s">
        <v>84</v>
      </c>
      <c r="AY166" s="7" t="s">
        <v>126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7" t="s">
        <v>82</v>
      </c>
      <c r="BK166" s="153">
        <f>ROUND(I166*H166,2)</f>
        <v>0</v>
      </c>
      <c r="BL166" s="7" t="s">
        <v>125</v>
      </c>
      <c r="BM166" s="74" t="s">
        <v>733</v>
      </c>
    </row>
    <row r="167" spans="2:65" s="183" customFormat="1" x14ac:dyDescent="0.2">
      <c r="B167" s="182"/>
      <c r="D167" s="154" t="s">
        <v>201</v>
      </c>
      <c r="E167" s="184" t="s">
        <v>1</v>
      </c>
      <c r="F167" s="185" t="s">
        <v>734</v>
      </c>
      <c r="H167" s="184" t="s">
        <v>1</v>
      </c>
      <c r="I167" s="210"/>
      <c r="L167" s="182"/>
      <c r="M167" s="186"/>
      <c r="T167" s="187"/>
      <c r="AT167" s="184" t="s">
        <v>201</v>
      </c>
      <c r="AU167" s="184" t="s">
        <v>84</v>
      </c>
      <c r="AV167" s="183" t="s">
        <v>82</v>
      </c>
      <c r="AW167" s="183" t="s">
        <v>33</v>
      </c>
      <c r="AX167" s="183" t="s">
        <v>76</v>
      </c>
      <c r="AY167" s="184" t="s">
        <v>126</v>
      </c>
    </row>
    <row r="168" spans="2:65" s="169" customFormat="1" ht="20.399999999999999" x14ac:dyDescent="0.2">
      <c r="B168" s="168"/>
      <c r="D168" s="154" t="s">
        <v>201</v>
      </c>
      <c r="E168" s="170" t="s">
        <v>1</v>
      </c>
      <c r="F168" s="171" t="s">
        <v>735</v>
      </c>
      <c r="H168" s="172">
        <v>649.29300000000001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69" customFormat="1" ht="20.399999999999999" x14ac:dyDescent="0.2">
      <c r="B169" s="168"/>
      <c r="D169" s="154" t="s">
        <v>201</v>
      </c>
      <c r="E169" s="170" t="s">
        <v>1</v>
      </c>
      <c r="F169" s="171" t="s">
        <v>736</v>
      </c>
      <c r="H169" s="172">
        <v>649.29300000000001</v>
      </c>
      <c r="I169" s="208"/>
      <c r="L169" s="168"/>
      <c r="M169" s="173"/>
      <c r="T169" s="174"/>
      <c r="AT169" s="170" t="s">
        <v>201</v>
      </c>
      <c r="AU169" s="170" t="s">
        <v>84</v>
      </c>
      <c r="AV169" s="169" t="s">
        <v>84</v>
      </c>
      <c r="AW169" s="169" t="s">
        <v>33</v>
      </c>
      <c r="AX169" s="169" t="s">
        <v>76</v>
      </c>
      <c r="AY169" s="170" t="s">
        <v>126</v>
      </c>
    </row>
    <row r="170" spans="2:65" s="176" customFormat="1" x14ac:dyDescent="0.2">
      <c r="B170" s="175"/>
      <c r="D170" s="154" t="s">
        <v>201</v>
      </c>
      <c r="E170" s="177" t="s">
        <v>1</v>
      </c>
      <c r="F170" s="178" t="s">
        <v>1187</v>
      </c>
      <c r="H170" s="179">
        <v>1298.586</v>
      </c>
      <c r="I170" s="209"/>
      <c r="L170" s="175"/>
      <c r="M170" s="180"/>
      <c r="T170" s="181"/>
      <c r="AT170" s="177" t="s">
        <v>201</v>
      </c>
      <c r="AU170" s="177" t="s">
        <v>84</v>
      </c>
      <c r="AV170" s="176" t="s">
        <v>125</v>
      </c>
      <c r="AW170" s="176" t="s">
        <v>33</v>
      </c>
      <c r="AX170" s="176" t="s">
        <v>82</v>
      </c>
      <c r="AY170" s="177" t="s">
        <v>126</v>
      </c>
    </row>
    <row r="171" spans="2:65" s="20" customFormat="1" ht="24.15" customHeight="1" x14ac:dyDescent="0.2">
      <c r="B171" s="19"/>
      <c r="C171" s="144" t="s">
        <v>258</v>
      </c>
      <c r="D171" s="144" t="s">
        <v>127</v>
      </c>
      <c r="E171" s="145" t="s">
        <v>517</v>
      </c>
      <c r="F171" s="146" t="s">
        <v>484</v>
      </c>
      <c r="G171" s="147" t="s">
        <v>267</v>
      </c>
      <c r="H171" s="148">
        <v>337.29300000000001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0.159</v>
      </c>
      <c r="P171" s="70">
        <f>O171*H171</f>
        <v>53.629587000000001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737</v>
      </c>
    </row>
    <row r="172" spans="2:65" s="183" customFormat="1" x14ac:dyDescent="0.2">
      <c r="B172" s="182"/>
      <c r="D172" s="154" t="s">
        <v>201</v>
      </c>
      <c r="E172" s="184" t="s">
        <v>1</v>
      </c>
      <c r="F172" s="185" t="s">
        <v>738</v>
      </c>
      <c r="H172" s="184" t="s">
        <v>1</v>
      </c>
      <c r="I172" s="210"/>
      <c r="L172" s="182"/>
      <c r="M172" s="186"/>
      <c r="T172" s="187"/>
      <c r="AT172" s="184" t="s">
        <v>201</v>
      </c>
      <c r="AU172" s="184" t="s">
        <v>84</v>
      </c>
      <c r="AV172" s="183" t="s">
        <v>82</v>
      </c>
      <c r="AW172" s="183" t="s">
        <v>33</v>
      </c>
      <c r="AX172" s="183" t="s">
        <v>76</v>
      </c>
      <c r="AY172" s="184" t="s">
        <v>126</v>
      </c>
    </row>
    <row r="173" spans="2:65" s="169" customFormat="1" ht="20.399999999999999" x14ac:dyDescent="0.2">
      <c r="B173" s="168"/>
      <c r="D173" s="154" t="s">
        <v>201</v>
      </c>
      <c r="E173" s="170" t="s">
        <v>1</v>
      </c>
      <c r="F173" s="171" t="s">
        <v>739</v>
      </c>
      <c r="H173" s="172">
        <v>649.29300000000001</v>
      </c>
      <c r="I173" s="208"/>
      <c r="L173" s="168"/>
      <c r="M173" s="173"/>
      <c r="T173" s="174"/>
      <c r="AT173" s="170" t="s">
        <v>201</v>
      </c>
      <c r="AU173" s="170" t="s">
        <v>84</v>
      </c>
      <c r="AV173" s="169" t="s">
        <v>84</v>
      </c>
      <c r="AW173" s="169" t="s">
        <v>33</v>
      </c>
      <c r="AX173" s="169" t="s">
        <v>76</v>
      </c>
      <c r="AY173" s="170" t="s">
        <v>126</v>
      </c>
    </row>
    <row r="174" spans="2:65" s="176" customFormat="1" x14ac:dyDescent="0.2">
      <c r="B174" s="175"/>
      <c r="D174" s="154" t="s">
        <v>201</v>
      </c>
      <c r="E174" s="177" t="s">
        <v>1</v>
      </c>
      <c r="F174" s="178" t="s">
        <v>1187</v>
      </c>
      <c r="H174" s="179">
        <v>649.29300000000001</v>
      </c>
      <c r="I174" s="209"/>
      <c r="L174" s="175"/>
      <c r="M174" s="180"/>
      <c r="T174" s="181"/>
      <c r="AT174" s="177" t="s">
        <v>201</v>
      </c>
      <c r="AU174" s="177" t="s">
        <v>84</v>
      </c>
      <c r="AV174" s="176" t="s">
        <v>125</v>
      </c>
      <c r="AW174" s="176" t="s">
        <v>33</v>
      </c>
      <c r="AX174" s="176" t="s">
        <v>82</v>
      </c>
      <c r="AY174" s="177" t="s">
        <v>126</v>
      </c>
    </row>
    <row r="175" spans="2:65" s="135" customFormat="1" ht="22.95" customHeight="1" x14ac:dyDescent="0.25">
      <c r="B175" s="134"/>
      <c r="D175" s="136" t="s">
        <v>75</v>
      </c>
      <c r="E175" s="166" t="s">
        <v>536</v>
      </c>
      <c r="F175" s="166" t="s">
        <v>537</v>
      </c>
      <c r="I175" s="161"/>
      <c r="J175" s="167">
        <f>BK175</f>
        <v>0</v>
      </c>
      <c r="L175" s="134"/>
      <c r="M175" s="139"/>
      <c r="P175" s="140">
        <f>P176</f>
        <v>1.8084660000000001</v>
      </c>
      <c r="R175" s="140">
        <f>R176</f>
        <v>0</v>
      </c>
      <c r="T175" s="141">
        <f>T176</f>
        <v>0</v>
      </c>
      <c r="AR175" s="136" t="s">
        <v>82</v>
      </c>
      <c r="AT175" s="142" t="s">
        <v>75</v>
      </c>
      <c r="AU175" s="142" t="s">
        <v>82</v>
      </c>
      <c r="AY175" s="136" t="s">
        <v>126</v>
      </c>
      <c r="BK175" s="143">
        <f>BK176</f>
        <v>0</v>
      </c>
    </row>
    <row r="176" spans="2:65" s="20" customFormat="1" ht="33" customHeight="1" x14ac:dyDescent="0.2">
      <c r="B176" s="19"/>
      <c r="C176" s="144" t="s">
        <v>264</v>
      </c>
      <c r="D176" s="144" t="s">
        <v>127</v>
      </c>
      <c r="E176" s="145" t="s">
        <v>539</v>
      </c>
      <c r="F176" s="146" t="s">
        <v>540</v>
      </c>
      <c r="G176" s="147" t="s">
        <v>267</v>
      </c>
      <c r="H176" s="148">
        <v>27.401</v>
      </c>
      <c r="I176" s="1"/>
      <c r="J176" s="149">
        <f>ROUND(I176*H176,2)</f>
        <v>0</v>
      </c>
      <c r="K176" s="146" t="s">
        <v>131</v>
      </c>
      <c r="L176" s="19"/>
      <c r="M176" s="204" t="s">
        <v>1</v>
      </c>
      <c r="N176" s="205" t="s">
        <v>41</v>
      </c>
      <c r="O176" s="206">
        <v>6.6000000000000003E-2</v>
      </c>
      <c r="P176" s="206">
        <f>O176*H176</f>
        <v>1.8084660000000001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AR176" s="74" t="s">
        <v>125</v>
      </c>
      <c r="AT176" s="74" t="s">
        <v>127</v>
      </c>
      <c r="AU176" s="74" t="s">
        <v>84</v>
      </c>
      <c r="AY176" s="7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7" t="s">
        <v>82</v>
      </c>
      <c r="BK176" s="153">
        <f>ROUND(I176*H176,2)</f>
        <v>0</v>
      </c>
      <c r="BL176" s="7" t="s">
        <v>125</v>
      </c>
      <c r="BM176" s="74" t="s">
        <v>740</v>
      </c>
    </row>
    <row r="177" spans="2:12" s="20" customFormat="1" ht="6.9" customHeight="1" x14ac:dyDescent="0.2">
      <c r="B177" s="32"/>
      <c r="C177" s="33"/>
      <c r="D177" s="33"/>
      <c r="E177" s="33"/>
      <c r="F177" s="33"/>
      <c r="G177" s="33"/>
      <c r="H177" s="33"/>
      <c r="I177" s="33"/>
      <c r="J177" s="33"/>
      <c r="K177" s="33"/>
      <c r="L177" s="19"/>
    </row>
  </sheetData>
  <sheetProtection algorithmName="SHA-512" hashValue="eaxBYlDCoGg+6TYHzZoWnqMDDUIqXphyVKww2TPePL4EPJOOxpUzFYXO8z8YVZA+JDLYh7yDZBs201xwcKBH6w==" saltValue="JRiEWXU+5VD7dQiJKVErOg==" spinCount="100000" sheet="1" objects="1" scenarios="1"/>
  <autoFilter ref="C121:K176" xr:uid="{00000000-0009-0000-0000-00000A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77"/>
  <sheetViews>
    <sheetView showGridLines="0" topLeftCell="A169" workbookViewId="0">
      <selection activeCell="I125" sqref="I125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96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1190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ROUND(J122,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ROUND((SUM(BE122:BE176)),  2)</f>
        <v>0</v>
      </c>
      <c r="I33" s="107">
        <v>0.21</v>
      </c>
      <c r="J33" s="92">
        <f>ROUND(((SUM(BE122:BE176))*I33),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ROUND((SUM(BF122:BF176)),  2)</f>
        <v>0</v>
      </c>
      <c r="I34" s="107">
        <v>0.15</v>
      </c>
      <c r="J34" s="92">
        <f>ROUND(((SUM(BF122:BF176))*I34),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ROUND((SUM(BG122:BG176)),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ROUND((SUM(BH122:BH176)),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ROUND((SUM(BI122:BI176)),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SO 102b - Udržovací práce - neuznatelné (úsek 10 - 177,0 m)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J122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188</v>
      </c>
      <c r="E97" s="123"/>
      <c r="F97" s="123"/>
      <c r="G97" s="123"/>
      <c r="H97" s="123"/>
      <c r="I97" s="123"/>
      <c r="J97" s="124">
        <f>J123</f>
        <v>0</v>
      </c>
      <c r="L97" s="120"/>
    </row>
    <row r="98" spans="2:12" s="66" customFormat="1" ht="19.95" customHeight="1" x14ac:dyDescent="0.2">
      <c r="B98" s="162"/>
      <c r="D98" s="163" t="s">
        <v>189</v>
      </c>
      <c r="E98" s="164"/>
      <c r="F98" s="164"/>
      <c r="G98" s="164"/>
      <c r="H98" s="164"/>
      <c r="I98" s="164"/>
      <c r="J98" s="165">
        <f>J124</f>
        <v>0</v>
      </c>
      <c r="L98" s="162"/>
    </row>
    <row r="99" spans="2:12" s="66" customFormat="1" ht="19.95" customHeight="1" x14ac:dyDescent="0.2">
      <c r="B99" s="162"/>
      <c r="D99" s="163" t="s">
        <v>190</v>
      </c>
      <c r="E99" s="164"/>
      <c r="F99" s="164"/>
      <c r="G99" s="164"/>
      <c r="H99" s="164"/>
      <c r="I99" s="164"/>
      <c r="J99" s="165">
        <f>J133</f>
        <v>0</v>
      </c>
      <c r="L99" s="162"/>
    </row>
    <row r="100" spans="2:12" s="66" customFormat="1" ht="19.95" customHeight="1" x14ac:dyDescent="0.2">
      <c r="B100" s="162"/>
      <c r="D100" s="163" t="s">
        <v>191</v>
      </c>
      <c r="E100" s="164"/>
      <c r="F100" s="164"/>
      <c r="G100" s="164"/>
      <c r="H100" s="164"/>
      <c r="I100" s="164"/>
      <c r="J100" s="165">
        <f>J154</f>
        <v>0</v>
      </c>
      <c r="L100" s="162"/>
    </row>
    <row r="101" spans="2:12" s="66" customFormat="1" ht="19.95" customHeight="1" x14ac:dyDescent="0.2">
      <c r="B101" s="162"/>
      <c r="D101" s="163" t="s">
        <v>192</v>
      </c>
      <c r="E101" s="164"/>
      <c r="F101" s="164"/>
      <c r="G101" s="164"/>
      <c r="H101" s="164"/>
      <c r="I101" s="164"/>
      <c r="J101" s="165">
        <f>J161</f>
        <v>0</v>
      </c>
      <c r="L101" s="162"/>
    </row>
    <row r="102" spans="2:12" s="66" customFormat="1" ht="19.95" customHeight="1" x14ac:dyDescent="0.2">
      <c r="B102" s="162"/>
      <c r="D102" s="163" t="s">
        <v>193</v>
      </c>
      <c r="E102" s="164"/>
      <c r="F102" s="164"/>
      <c r="G102" s="164"/>
      <c r="H102" s="164"/>
      <c r="I102" s="164"/>
      <c r="J102" s="165">
        <f>J175</f>
        <v>0</v>
      </c>
      <c r="L102" s="162"/>
    </row>
    <row r="103" spans="2:12" s="20" customFormat="1" ht="21.75" customHeight="1" x14ac:dyDescent="0.2">
      <c r="B103" s="19"/>
      <c r="L103" s="19"/>
    </row>
    <row r="104" spans="2:12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12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12" s="20" customFormat="1" ht="24.9" customHeight="1" x14ac:dyDescent="0.2">
      <c r="B109" s="19"/>
      <c r="C109" s="11" t="s">
        <v>110</v>
      </c>
      <c r="L109" s="19"/>
    </row>
    <row r="110" spans="2:12" s="20" customFormat="1" ht="6.9" customHeight="1" x14ac:dyDescent="0.2">
      <c r="B110" s="19"/>
      <c r="L110" s="19"/>
    </row>
    <row r="111" spans="2:12" s="20" customFormat="1" ht="12" customHeight="1" x14ac:dyDescent="0.2">
      <c r="B111" s="19"/>
      <c r="C111" s="15" t="s">
        <v>14</v>
      </c>
      <c r="L111" s="19"/>
    </row>
    <row r="112" spans="2:12" s="20" customFormat="1" ht="16.5" customHeight="1" x14ac:dyDescent="0.2">
      <c r="B112" s="19"/>
      <c r="E112" s="293" t="str">
        <f>E7</f>
        <v>Cyklotrasa Odry od lávky u kluziště po ulici Ke Koupališti</v>
      </c>
      <c r="F112" s="294"/>
      <c r="G112" s="294"/>
      <c r="H112" s="294"/>
      <c r="L112" s="19"/>
    </row>
    <row r="113" spans="2:65" s="20" customFormat="1" ht="12" customHeight="1" x14ac:dyDescent="0.2">
      <c r="B113" s="19"/>
      <c r="C113" s="15" t="s">
        <v>102</v>
      </c>
      <c r="L113" s="19"/>
    </row>
    <row r="114" spans="2:65" s="20" customFormat="1" ht="16.5" customHeight="1" x14ac:dyDescent="0.2">
      <c r="B114" s="19"/>
      <c r="E114" s="250" t="str">
        <f>E9</f>
        <v>SO 102b - Udržovací práce - neuznatelné (úsek 10 - 177,0 m)</v>
      </c>
      <c r="F114" s="292"/>
      <c r="G114" s="292"/>
      <c r="H114" s="292"/>
      <c r="L114" s="19"/>
    </row>
    <row r="115" spans="2:65" s="20" customFormat="1" ht="6.9" customHeight="1" x14ac:dyDescent="0.2">
      <c r="B115" s="19"/>
      <c r="L115" s="19"/>
    </row>
    <row r="116" spans="2:65" s="20" customFormat="1" ht="12" customHeight="1" x14ac:dyDescent="0.2">
      <c r="B116" s="19"/>
      <c r="C116" s="15" t="s">
        <v>18</v>
      </c>
      <c r="F116" s="16" t="str">
        <f>F12</f>
        <v>Odry</v>
      </c>
      <c r="I116" s="15" t="s">
        <v>20</v>
      </c>
      <c r="J116" s="101">
        <f>IF(J12="","",J12)</f>
        <v>45210</v>
      </c>
      <c r="L116" s="19"/>
    </row>
    <row r="117" spans="2:65" s="20" customFormat="1" ht="6.9" customHeight="1" x14ac:dyDescent="0.2">
      <c r="B117" s="19"/>
      <c r="L117" s="19"/>
    </row>
    <row r="118" spans="2:65" s="20" customFormat="1" ht="15.15" customHeight="1" x14ac:dyDescent="0.2">
      <c r="B118" s="19"/>
      <c r="C118" s="15" t="s">
        <v>21</v>
      </c>
      <c r="F118" s="16" t="str">
        <f>E15</f>
        <v>Město Odry</v>
      </c>
      <c r="I118" s="15" t="s">
        <v>29</v>
      </c>
      <c r="J118" s="116" t="str">
        <f>E21</f>
        <v>JACKO, p&amp;v s.r.o.</v>
      </c>
      <c r="L118" s="19"/>
    </row>
    <row r="119" spans="2:65" s="20" customFormat="1" ht="15.15" customHeight="1" x14ac:dyDescent="0.2">
      <c r="B119" s="19"/>
      <c r="C119" s="15" t="s">
        <v>27</v>
      </c>
      <c r="F119" s="16" t="str">
        <f>IF(E18="","",E18)</f>
        <v xml:space="preserve"> </v>
      </c>
      <c r="I119" s="15" t="s">
        <v>34</v>
      </c>
      <c r="J119" s="116" t="str">
        <f>E24</f>
        <v>Michal Czerný</v>
      </c>
      <c r="L119" s="19"/>
    </row>
    <row r="120" spans="2:65" s="20" customFormat="1" ht="10.35" customHeight="1" x14ac:dyDescent="0.2">
      <c r="B120" s="19"/>
      <c r="L120" s="19"/>
    </row>
    <row r="121" spans="2:65" s="129" customFormat="1" ht="29.25" customHeight="1" x14ac:dyDescent="0.2">
      <c r="B121" s="125"/>
      <c r="C121" s="126" t="s">
        <v>111</v>
      </c>
      <c r="D121" s="127" t="s">
        <v>61</v>
      </c>
      <c r="E121" s="127" t="s">
        <v>57</v>
      </c>
      <c r="F121" s="127" t="s">
        <v>58</v>
      </c>
      <c r="G121" s="127" t="s">
        <v>112</v>
      </c>
      <c r="H121" s="127" t="s">
        <v>113</v>
      </c>
      <c r="I121" s="127" t="s">
        <v>114</v>
      </c>
      <c r="J121" s="127" t="s">
        <v>105</v>
      </c>
      <c r="K121" s="128" t="s">
        <v>115</v>
      </c>
      <c r="L121" s="125"/>
      <c r="M121" s="47" t="s">
        <v>1</v>
      </c>
      <c r="N121" s="48" t="s">
        <v>40</v>
      </c>
      <c r="O121" s="48" t="s">
        <v>116</v>
      </c>
      <c r="P121" s="48" t="s">
        <v>117</v>
      </c>
      <c r="Q121" s="48" t="s">
        <v>118</v>
      </c>
      <c r="R121" s="48" t="s">
        <v>119</v>
      </c>
      <c r="S121" s="48" t="s">
        <v>120</v>
      </c>
      <c r="T121" s="49" t="s">
        <v>121</v>
      </c>
    </row>
    <row r="122" spans="2:65" s="20" customFormat="1" ht="22.95" customHeight="1" x14ac:dyDescent="0.3">
      <c r="B122" s="19"/>
      <c r="C122" s="52" t="s">
        <v>122</v>
      </c>
      <c r="J122" s="130">
        <f>BK122</f>
        <v>0</v>
      </c>
      <c r="L122" s="19"/>
      <c r="M122" s="50"/>
      <c r="N122" s="42"/>
      <c r="O122" s="42"/>
      <c r="P122" s="131">
        <f>P123</f>
        <v>327.18600000000004</v>
      </c>
      <c r="Q122" s="42"/>
      <c r="R122" s="131">
        <f>R123</f>
        <v>24.055130000000002</v>
      </c>
      <c r="S122" s="42"/>
      <c r="T122" s="132">
        <f>T123</f>
        <v>239.17000000000002</v>
      </c>
      <c r="AT122" s="7" t="s">
        <v>75</v>
      </c>
      <c r="AU122" s="7" t="s">
        <v>107</v>
      </c>
      <c r="BK122" s="133">
        <f>BK123</f>
        <v>0</v>
      </c>
    </row>
    <row r="123" spans="2:65" s="135" customFormat="1" ht="25.95" customHeight="1" x14ac:dyDescent="0.25">
      <c r="B123" s="134"/>
      <c r="D123" s="136" t="s">
        <v>75</v>
      </c>
      <c r="E123" s="137" t="s">
        <v>194</v>
      </c>
      <c r="F123" s="137" t="s">
        <v>195</v>
      </c>
      <c r="J123" s="138">
        <f>BK123</f>
        <v>0</v>
      </c>
      <c r="L123" s="134"/>
      <c r="M123" s="139"/>
      <c r="P123" s="140">
        <f>P124+P133+P154+P161+P175</f>
        <v>327.18600000000004</v>
      </c>
      <c r="R123" s="140">
        <f>R124+R133+R154+R161+R175</f>
        <v>24.055130000000002</v>
      </c>
      <c r="T123" s="141">
        <f>T124+T133+T154+T161+T175</f>
        <v>239.17000000000002</v>
      </c>
      <c r="AR123" s="136" t="s">
        <v>82</v>
      </c>
      <c r="AT123" s="142" t="s">
        <v>75</v>
      </c>
      <c r="AU123" s="142" t="s">
        <v>76</v>
      </c>
      <c r="AY123" s="136" t="s">
        <v>126</v>
      </c>
      <c r="BK123" s="143">
        <f>BK124+BK133+BK154+BK161+BK175</f>
        <v>0</v>
      </c>
    </row>
    <row r="124" spans="2:65" s="135" customFormat="1" ht="22.95" customHeight="1" x14ac:dyDescent="0.25">
      <c r="B124" s="134"/>
      <c r="D124" s="136" t="s">
        <v>75</v>
      </c>
      <c r="E124" s="166" t="s">
        <v>82</v>
      </c>
      <c r="F124" s="166" t="s">
        <v>196</v>
      </c>
      <c r="J124" s="167">
        <f>BK124</f>
        <v>0</v>
      </c>
      <c r="L124" s="134"/>
      <c r="M124" s="139"/>
      <c r="P124" s="140">
        <f>SUM(P125:P132)</f>
        <v>46.861999999999995</v>
      </c>
      <c r="R124" s="140">
        <f>SUM(R125:R132)</f>
        <v>4.8420000000000005E-2</v>
      </c>
      <c r="T124" s="141">
        <f>SUM(T125:T132)</f>
        <v>239.17000000000002</v>
      </c>
      <c r="AR124" s="136" t="s">
        <v>82</v>
      </c>
      <c r="AT124" s="142" t="s">
        <v>75</v>
      </c>
      <c r="AU124" s="142" t="s">
        <v>82</v>
      </c>
      <c r="AY124" s="136" t="s">
        <v>126</v>
      </c>
      <c r="BK124" s="143">
        <f>SUM(BK125:BK132)</f>
        <v>0</v>
      </c>
    </row>
    <row r="125" spans="2:65" s="20" customFormat="1" ht="24.15" customHeight="1" x14ac:dyDescent="0.2">
      <c r="B125" s="19"/>
      <c r="C125" s="144" t="s">
        <v>82</v>
      </c>
      <c r="D125" s="144" t="s">
        <v>127</v>
      </c>
      <c r="E125" s="145" t="s">
        <v>707</v>
      </c>
      <c r="F125" s="146" t="s">
        <v>708</v>
      </c>
      <c r="G125" s="147" t="s">
        <v>199</v>
      </c>
      <c r="H125" s="148">
        <f>1414.58-735.58</f>
        <v>678.99999999999989</v>
      </c>
      <c r="I125" s="1"/>
      <c r="J125" s="149">
        <f>ROUND(I125*H125,2)</f>
        <v>0</v>
      </c>
      <c r="K125" s="146" t="s">
        <v>131</v>
      </c>
      <c r="L125" s="19"/>
      <c r="M125" s="150" t="s">
        <v>1</v>
      </c>
      <c r="N125" s="151" t="s">
        <v>41</v>
      </c>
      <c r="O125" s="70">
        <v>0.05</v>
      </c>
      <c r="P125" s="70">
        <f>O125*H125</f>
        <v>33.949999999999996</v>
      </c>
      <c r="Q125" s="70">
        <v>0</v>
      </c>
      <c r="R125" s="70">
        <f>Q125*H125</f>
        <v>0</v>
      </c>
      <c r="S125" s="70">
        <v>0.17</v>
      </c>
      <c r="T125" s="152">
        <f>S125*H125</f>
        <v>115.42999999999999</v>
      </c>
      <c r="AR125" s="74" t="s">
        <v>125</v>
      </c>
      <c r="AT125" s="74" t="s">
        <v>127</v>
      </c>
      <c r="AU125" s="74" t="s">
        <v>84</v>
      </c>
      <c r="AY125" s="7" t="s">
        <v>126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7" t="s">
        <v>82</v>
      </c>
      <c r="BK125" s="153">
        <f>ROUND(I125*H125,2)</f>
        <v>0</v>
      </c>
      <c r="BL125" s="7" t="s">
        <v>125</v>
      </c>
      <c r="BM125" s="74" t="s">
        <v>709</v>
      </c>
    </row>
    <row r="126" spans="2:65" s="183" customFormat="1" x14ac:dyDescent="0.2">
      <c r="B126" s="182"/>
      <c r="D126" s="154" t="s">
        <v>201</v>
      </c>
      <c r="E126" s="184" t="s">
        <v>1</v>
      </c>
      <c r="F126" s="185" t="s">
        <v>710</v>
      </c>
      <c r="H126" s="184" t="s">
        <v>1</v>
      </c>
      <c r="I126" s="210"/>
      <c r="L126" s="182"/>
      <c r="M126" s="186"/>
      <c r="T126" s="187"/>
      <c r="AT126" s="184" t="s">
        <v>201</v>
      </c>
      <c r="AU126" s="184" t="s">
        <v>84</v>
      </c>
      <c r="AV126" s="183" t="s">
        <v>82</v>
      </c>
      <c r="AW126" s="183" t="s">
        <v>33</v>
      </c>
      <c r="AX126" s="183" t="s">
        <v>76</v>
      </c>
      <c r="AY126" s="184" t="s">
        <v>126</v>
      </c>
    </row>
    <row r="127" spans="2:65" s="169" customFormat="1" x14ac:dyDescent="0.2">
      <c r="B127" s="168"/>
      <c r="D127" s="154" t="s">
        <v>201</v>
      </c>
      <c r="E127" s="170" t="s">
        <v>1</v>
      </c>
      <c r="F127" s="171" t="s">
        <v>711</v>
      </c>
      <c r="H127" s="172">
        <v>1414.58</v>
      </c>
      <c r="I127" s="208"/>
      <c r="L127" s="168"/>
      <c r="M127" s="173"/>
      <c r="T127" s="174"/>
      <c r="AT127" s="170" t="s">
        <v>201</v>
      </c>
      <c r="AU127" s="170" t="s">
        <v>84</v>
      </c>
      <c r="AV127" s="169" t="s">
        <v>84</v>
      </c>
      <c r="AW127" s="169" t="s">
        <v>33</v>
      </c>
      <c r="AX127" s="169" t="s">
        <v>76</v>
      </c>
      <c r="AY127" s="170" t="s">
        <v>126</v>
      </c>
    </row>
    <row r="128" spans="2:65" s="176" customFormat="1" x14ac:dyDescent="0.2">
      <c r="B128" s="175"/>
      <c r="D128" s="154" t="s">
        <v>201</v>
      </c>
      <c r="E128" s="177" t="s">
        <v>1</v>
      </c>
      <c r="F128" s="178" t="s">
        <v>1187</v>
      </c>
      <c r="H128" s="179">
        <v>1414.58</v>
      </c>
      <c r="I128" s="209"/>
      <c r="L128" s="175"/>
      <c r="M128" s="180"/>
      <c r="T128" s="181"/>
      <c r="AT128" s="177" t="s">
        <v>201</v>
      </c>
      <c r="AU128" s="177" t="s">
        <v>84</v>
      </c>
      <c r="AV128" s="176" t="s">
        <v>125</v>
      </c>
      <c r="AW128" s="176" t="s">
        <v>33</v>
      </c>
      <c r="AX128" s="176" t="s">
        <v>82</v>
      </c>
      <c r="AY128" s="177" t="s">
        <v>126</v>
      </c>
    </row>
    <row r="129" spans="2:65" s="20" customFormat="1" ht="33" customHeight="1" x14ac:dyDescent="0.2">
      <c r="B129" s="19"/>
      <c r="C129" s="144" t="s">
        <v>84</v>
      </c>
      <c r="D129" s="144" t="s">
        <v>127</v>
      </c>
      <c r="E129" s="145" t="s">
        <v>209</v>
      </c>
      <c r="F129" s="146" t="s">
        <v>210</v>
      </c>
      <c r="G129" s="147" t="s">
        <v>199</v>
      </c>
      <c r="H129" s="148">
        <f>1120.94-582.94</f>
        <v>538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2.4E-2</v>
      </c>
      <c r="P129" s="70">
        <f>O129*H129</f>
        <v>12.912000000000001</v>
      </c>
      <c r="Q129" s="70">
        <v>9.0000000000000006E-5</v>
      </c>
      <c r="R129" s="70">
        <f>Q129*H129</f>
        <v>4.8420000000000005E-2</v>
      </c>
      <c r="S129" s="70">
        <v>0.23</v>
      </c>
      <c r="T129" s="152">
        <f>S129*H129</f>
        <v>123.74000000000001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712</v>
      </c>
    </row>
    <row r="130" spans="2:65" s="183" customFormat="1" ht="20.399999999999999" x14ac:dyDescent="0.2">
      <c r="B130" s="182"/>
      <c r="D130" s="154" t="s">
        <v>201</v>
      </c>
      <c r="E130" s="184" t="s">
        <v>1</v>
      </c>
      <c r="F130" s="185" t="s">
        <v>212</v>
      </c>
      <c r="H130" s="184" t="s">
        <v>1</v>
      </c>
      <c r="I130" s="210"/>
      <c r="L130" s="182"/>
      <c r="M130" s="186"/>
      <c r="T130" s="187"/>
      <c r="AT130" s="184" t="s">
        <v>201</v>
      </c>
      <c r="AU130" s="184" t="s">
        <v>84</v>
      </c>
      <c r="AV130" s="183" t="s">
        <v>82</v>
      </c>
      <c r="AW130" s="183" t="s">
        <v>33</v>
      </c>
      <c r="AX130" s="183" t="s">
        <v>76</v>
      </c>
      <c r="AY130" s="184" t="s">
        <v>126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713</v>
      </c>
      <c r="H131" s="172">
        <v>1120.94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1187</v>
      </c>
      <c r="H132" s="179">
        <v>1120.94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135" customFormat="1" ht="22.95" customHeight="1" x14ac:dyDescent="0.25">
      <c r="B133" s="134"/>
      <c r="D133" s="136" t="s">
        <v>75</v>
      </c>
      <c r="E133" s="166" t="s">
        <v>149</v>
      </c>
      <c r="F133" s="166" t="s">
        <v>321</v>
      </c>
      <c r="I133" s="161"/>
      <c r="J133" s="167">
        <f>BK133</f>
        <v>0</v>
      </c>
      <c r="L133" s="134"/>
      <c r="M133" s="139"/>
      <c r="P133" s="140">
        <f>SUM(P134:P153)</f>
        <v>217.44400000000002</v>
      </c>
      <c r="R133" s="140">
        <f>SUM(R134:R153)</f>
        <v>24</v>
      </c>
      <c r="T133" s="141">
        <f>SUM(T134:T153)</f>
        <v>0</v>
      </c>
      <c r="AR133" s="136" t="s">
        <v>82</v>
      </c>
      <c r="AT133" s="142" t="s">
        <v>75</v>
      </c>
      <c r="AU133" s="142" t="s">
        <v>82</v>
      </c>
      <c r="AY133" s="136" t="s">
        <v>126</v>
      </c>
      <c r="BK133" s="143">
        <f>SUM(BK134:BK153)</f>
        <v>0</v>
      </c>
    </row>
    <row r="134" spans="2:65" s="20" customFormat="1" ht="33" customHeight="1" x14ac:dyDescent="0.2">
      <c r="B134" s="19"/>
      <c r="C134" s="144" t="s">
        <v>140</v>
      </c>
      <c r="D134" s="144" t="s">
        <v>127</v>
      </c>
      <c r="E134" s="145" t="s">
        <v>334</v>
      </c>
      <c r="F134" s="146" t="s">
        <v>335</v>
      </c>
      <c r="G134" s="147" t="s">
        <v>199</v>
      </c>
      <c r="H134" s="148">
        <f>2535.52-1318.52</f>
        <v>1217</v>
      </c>
      <c r="I134" s="1"/>
      <c r="J134" s="149">
        <f>ROUND(I134*H134,2)</f>
        <v>0</v>
      </c>
      <c r="K134" s="146" t="s">
        <v>131</v>
      </c>
      <c r="L134" s="19"/>
      <c r="M134" s="150" t="s">
        <v>1</v>
      </c>
      <c r="N134" s="151" t="s">
        <v>41</v>
      </c>
      <c r="O134" s="70">
        <v>4.8000000000000001E-2</v>
      </c>
      <c r="P134" s="70">
        <f>O134*H134</f>
        <v>58.416000000000004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714</v>
      </c>
    </row>
    <row r="135" spans="2:65" s="169" customFormat="1" x14ac:dyDescent="0.2">
      <c r="B135" s="168"/>
      <c r="D135" s="154" t="s">
        <v>201</v>
      </c>
      <c r="E135" s="170" t="s">
        <v>1</v>
      </c>
      <c r="F135" s="171" t="s">
        <v>715</v>
      </c>
      <c r="H135" s="172">
        <v>2535.52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1187</v>
      </c>
      <c r="H136" s="179">
        <v>2535.52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16.5" customHeight="1" x14ac:dyDescent="0.2">
      <c r="B137" s="19"/>
      <c r="C137" s="144" t="s">
        <v>125</v>
      </c>
      <c r="D137" s="144" t="s">
        <v>127</v>
      </c>
      <c r="E137" s="145" t="s">
        <v>339</v>
      </c>
      <c r="F137" s="146" t="s">
        <v>340</v>
      </c>
      <c r="G137" s="147" t="s">
        <v>225</v>
      </c>
      <c r="H137" s="148">
        <f>150.624-78.624</f>
        <v>72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0.96</v>
      </c>
      <c r="P137" s="70">
        <f>O137*H137</f>
        <v>69.12</v>
      </c>
      <c r="Q137" s="70">
        <v>0</v>
      </c>
      <c r="R137" s="70">
        <f>Q137*H137</f>
        <v>0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716</v>
      </c>
    </row>
    <row r="138" spans="2:65" s="183" customFormat="1" x14ac:dyDescent="0.2">
      <c r="B138" s="182"/>
      <c r="D138" s="154" t="s">
        <v>201</v>
      </c>
      <c r="E138" s="184" t="s">
        <v>1</v>
      </c>
      <c r="F138" s="185" t="s">
        <v>717</v>
      </c>
      <c r="H138" s="184" t="s">
        <v>1</v>
      </c>
      <c r="I138" s="210"/>
      <c r="L138" s="182"/>
      <c r="M138" s="186"/>
      <c r="T138" s="187"/>
      <c r="AT138" s="184" t="s">
        <v>201</v>
      </c>
      <c r="AU138" s="184" t="s">
        <v>84</v>
      </c>
      <c r="AV138" s="183" t="s">
        <v>82</v>
      </c>
      <c r="AW138" s="183" t="s">
        <v>33</v>
      </c>
      <c r="AX138" s="183" t="s">
        <v>76</v>
      </c>
      <c r="AY138" s="184" t="s">
        <v>126</v>
      </c>
    </row>
    <row r="139" spans="2:65" s="169" customFormat="1" ht="20.399999999999999" x14ac:dyDescent="0.2">
      <c r="B139" s="168"/>
      <c r="D139" s="154" t="s">
        <v>201</v>
      </c>
      <c r="E139" s="170" t="s">
        <v>1</v>
      </c>
      <c r="F139" s="171" t="s">
        <v>718</v>
      </c>
      <c r="H139" s="172">
        <v>127.312</v>
      </c>
      <c r="I139" s="208"/>
      <c r="L139" s="168"/>
      <c r="M139" s="173"/>
      <c r="T139" s="174"/>
      <c r="AT139" s="170" t="s">
        <v>201</v>
      </c>
      <c r="AU139" s="170" t="s">
        <v>84</v>
      </c>
      <c r="AV139" s="169" t="s">
        <v>84</v>
      </c>
      <c r="AW139" s="169" t="s">
        <v>33</v>
      </c>
      <c r="AX139" s="169" t="s">
        <v>76</v>
      </c>
      <c r="AY139" s="170" t="s">
        <v>126</v>
      </c>
    </row>
    <row r="140" spans="2:65" s="169" customFormat="1" ht="20.399999999999999" x14ac:dyDescent="0.2">
      <c r="B140" s="168"/>
      <c r="D140" s="154" t="s">
        <v>201</v>
      </c>
      <c r="E140" s="170" t="s">
        <v>1</v>
      </c>
      <c r="F140" s="171" t="s">
        <v>719</v>
      </c>
      <c r="H140" s="172">
        <v>23.312000000000001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1187</v>
      </c>
      <c r="H141" s="179">
        <v>150.624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16.5" customHeight="1" x14ac:dyDescent="0.2">
      <c r="B142" s="19"/>
      <c r="C142" s="195" t="s">
        <v>149</v>
      </c>
      <c r="D142" s="195" t="s">
        <v>293</v>
      </c>
      <c r="E142" s="196" t="s">
        <v>344</v>
      </c>
      <c r="F142" s="197" t="s">
        <v>345</v>
      </c>
      <c r="G142" s="198" t="s">
        <v>267</v>
      </c>
      <c r="H142" s="199">
        <f>51.286-27.286</f>
        <v>24</v>
      </c>
      <c r="I142" s="2"/>
      <c r="J142" s="200">
        <f>ROUND(I142*H142,2)</f>
        <v>0</v>
      </c>
      <c r="K142" s="197" t="s">
        <v>131</v>
      </c>
      <c r="L142" s="201"/>
      <c r="M142" s="202" t="s">
        <v>1</v>
      </c>
      <c r="N142" s="203" t="s">
        <v>41</v>
      </c>
      <c r="O142" s="70">
        <v>0</v>
      </c>
      <c r="P142" s="70">
        <f>O142*H142</f>
        <v>0</v>
      </c>
      <c r="Q142" s="70">
        <v>1</v>
      </c>
      <c r="R142" s="70">
        <f>Q142*H142</f>
        <v>24</v>
      </c>
      <c r="S142" s="70">
        <v>0</v>
      </c>
      <c r="T142" s="152">
        <f>S142*H142</f>
        <v>0</v>
      </c>
      <c r="AR142" s="74" t="s">
        <v>163</v>
      </c>
      <c r="AT142" s="74" t="s">
        <v>293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720</v>
      </c>
    </row>
    <row r="143" spans="2:65" s="169" customFormat="1" x14ac:dyDescent="0.2">
      <c r="B143" s="168"/>
      <c r="D143" s="154" t="s">
        <v>201</v>
      </c>
      <c r="E143" s="170" t="s">
        <v>1</v>
      </c>
      <c r="F143" s="171" t="s">
        <v>721</v>
      </c>
      <c r="H143" s="172">
        <v>51.286000000000001</v>
      </c>
      <c r="I143" s="208"/>
      <c r="L143" s="168"/>
      <c r="M143" s="173"/>
      <c r="T143" s="174"/>
      <c r="AT143" s="170" t="s">
        <v>201</v>
      </c>
      <c r="AU143" s="170" t="s">
        <v>84</v>
      </c>
      <c r="AV143" s="169" t="s">
        <v>84</v>
      </c>
      <c r="AW143" s="169" t="s">
        <v>33</v>
      </c>
      <c r="AX143" s="169" t="s">
        <v>76</v>
      </c>
      <c r="AY143" s="170" t="s">
        <v>126</v>
      </c>
    </row>
    <row r="144" spans="2:65" s="176" customFormat="1" x14ac:dyDescent="0.2">
      <c r="B144" s="175"/>
      <c r="D144" s="154" t="s">
        <v>201</v>
      </c>
      <c r="E144" s="177" t="s">
        <v>1</v>
      </c>
      <c r="F144" s="178" t="s">
        <v>1187</v>
      </c>
      <c r="H144" s="179">
        <v>51.286000000000001</v>
      </c>
      <c r="I144" s="209"/>
      <c r="L144" s="175"/>
      <c r="M144" s="180"/>
      <c r="T144" s="181"/>
      <c r="AT144" s="177" t="s">
        <v>201</v>
      </c>
      <c r="AU144" s="177" t="s">
        <v>84</v>
      </c>
      <c r="AV144" s="176" t="s">
        <v>125</v>
      </c>
      <c r="AW144" s="176" t="s">
        <v>33</v>
      </c>
      <c r="AX144" s="176" t="s">
        <v>82</v>
      </c>
      <c r="AY144" s="177" t="s">
        <v>126</v>
      </c>
    </row>
    <row r="145" spans="2:65" s="20" customFormat="1" ht="24.15" customHeight="1" x14ac:dyDescent="0.2">
      <c r="B145" s="19"/>
      <c r="C145" s="144" t="s">
        <v>153</v>
      </c>
      <c r="D145" s="144" t="s">
        <v>127</v>
      </c>
      <c r="E145" s="145" t="s">
        <v>349</v>
      </c>
      <c r="F145" s="146" t="s">
        <v>350</v>
      </c>
      <c r="G145" s="147" t="s">
        <v>199</v>
      </c>
      <c r="H145" s="148">
        <f>2535.52-1318.52</f>
        <v>1217</v>
      </c>
      <c r="I145" s="1"/>
      <c r="J145" s="149">
        <f>ROUND(I145*H145,2)</f>
        <v>0</v>
      </c>
      <c r="K145" s="146" t="s">
        <v>131</v>
      </c>
      <c r="L145" s="19"/>
      <c r="M145" s="150" t="s">
        <v>1</v>
      </c>
      <c r="N145" s="151" t="s">
        <v>41</v>
      </c>
      <c r="O145" s="70">
        <v>8.0000000000000002E-3</v>
      </c>
      <c r="P145" s="70">
        <f>O145*H145</f>
        <v>9.7360000000000007</v>
      </c>
      <c r="Q145" s="70">
        <v>0</v>
      </c>
      <c r="R145" s="70">
        <f>Q145*H145</f>
        <v>0</v>
      </c>
      <c r="S145" s="70">
        <v>0</v>
      </c>
      <c r="T145" s="152">
        <f>S145*H145</f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7" t="s">
        <v>82</v>
      </c>
      <c r="BK145" s="153">
        <f>ROUND(I145*H145,2)</f>
        <v>0</v>
      </c>
      <c r="BL145" s="7" t="s">
        <v>125</v>
      </c>
      <c r="BM145" s="74" t="s">
        <v>722</v>
      </c>
    </row>
    <row r="146" spans="2:65" s="169" customFormat="1" x14ac:dyDescent="0.2">
      <c r="B146" s="168"/>
      <c r="D146" s="154" t="s">
        <v>201</v>
      </c>
      <c r="E146" s="170" t="s">
        <v>1</v>
      </c>
      <c r="F146" s="171" t="s">
        <v>723</v>
      </c>
      <c r="H146" s="172">
        <v>2535.52</v>
      </c>
      <c r="I146" s="208"/>
      <c r="L146" s="168"/>
      <c r="M146" s="173"/>
      <c r="T146" s="174"/>
      <c r="AT146" s="170" t="s">
        <v>201</v>
      </c>
      <c r="AU146" s="170" t="s">
        <v>84</v>
      </c>
      <c r="AV146" s="169" t="s">
        <v>84</v>
      </c>
      <c r="AW146" s="169" t="s">
        <v>33</v>
      </c>
      <c r="AX146" s="169" t="s">
        <v>76</v>
      </c>
      <c r="AY146" s="170" t="s">
        <v>126</v>
      </c>
    </row>
    <row r="147" spans="2:65" s="176" customFormat="1" x14ac:dyDescent="0.2">
      <c r="B147" s="175"/>
      <c r="D147" s="154" t="s">
        <v>201</v>
      </c>
      <c r="E147" s="177" t="s">
        <v>1</v>
      </c>
      <c r="F147" s="178" t="s">
        <v>1187</v>
      </c>
      <c r="H147" s="179">
        <v>2535.52</v>
      </c>
      <c r="I147" s="209"/>
      <c r="L147" s="175"/>
      <c r="M147" s="180"/>
      <c r="T147" s="181"/>
      <c r="AT147" s="177" t="s">
        <v>201</v>
      </c>
      <c r="AU147" s="177" t="s">
        <v>84</v>
      </c>
      <c r="AV147" s="176" t="s">
        <v>125</v>
      </c>
      <c r="AW147" s="176" t="s">
        <v>33</v>
      </c>
      <c r="AX147" s="176" t="s">
        <v>82</v>
      </c>
      <c r="AY147" s="177" t="s">
        <v>126</v>
      </c>
    </row>
    <row r="148" spans="2:65" s="20" customFormat="1" ht="24.15" customHeight="1" x14ac:dyDescent="0.2">
      <c r="B148" s="19"/>
      <c r="C148" s="144" t="s">
        <v>158</v>
      </c>
      <c r="D148" s="144" t="s">
        <v>127</v>
      </c>
      <c r="E148" s="145" t="s">
        <v>354</v>
      </c>
      <c r="F148" s="146" t="s">
        <v>355</v>
      </c>
      <c r="G148" s="147" t="s">
        <v>199</v>
      </c>
      <c r="H148" s="148">
        <f>2497.86-1318.86</f>
        <v>1179.0000000000002</v>
      </c>
      <c r="I148" s="1"/>
      <c r="J148" s="149">
        <f>ROUND(I148*H148,2)</f>
        <v>0</v>
      </c>
      <c r="K148" s="146" t="s">
        <v>131</v>
      </c>
      <c r="L148" s="19"/>
      <c r="M148" s="150" t="s">
        <v>1</v>
      </c>
      <c r="N148" s="151" t="s">
        <v>41</v>
      </c>
      <c r="O148" s="70">
        <v>2E-3</v>
      </c>
      <c r="P148" s="70">
        <f>O148*H148</f>
        <v>2.3580000000000005</v>
      </c>
      <c r="Q148" s="70">
        <v>0</v>
      </c>
      <c r="R148" s="70">
        <f>Q148*H148</f>
        <v>0</v>
      </c>
      <c r="S148" s="70">
        <v>0</v>
      </c>
      <c r="T148" s="152">
        <f>S148*H148</f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7" t="s">
        <v>82</v>
      </c>
      <c r="BK148" s="153">
        <f>ROUND(I148*H148,2)</f>
        <v>0</v>
      </c>
      <c r="BL148" s="7" t="s">
        <v>125</v>
      </c>
      <c r="BM148" s="74" t="s">
        <v>724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357</v>
      </c>
      <c r="H149" s="172">
        <v>2497.86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1187</v>
      </c>
      <c r="H150" s="179">
        <v>2497.86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33" customHeight="1" x14ac:dyDescent="0.2">
      <c r="B151" s="19"/>
      <c r="C151" s="144" t="s">
        <v>163</v>
      </c>
      <c r="D151" s="144" t="s">
        <v>127</v>
      </c>
      <c r="E151" s="145" t="s">
        <v>359</v>
      </c>
      <c r="F151" s="146" t="s">
        <v>360</v>
      </c>
      <c r="G151" s="147" t="s">
        <v>199</v>
      </c>
      <c r="H151" s="148">
        <f>2497.86-1318.86</f>
        <v>1179.0000000000002</v>
      </c>
      <c r="I151" s="1"/>
      <c r="J151" s="149">
        <f>ROUND(I151*H151,2)</f>
        <v>0</v>
      </c>
      <c r="K151" s="146" t="s">
        <v>131</v>
      </c>
      <c r="L151" s="19"/>
      <c r="M151" s="150" t="s">
        <v>1</v>
      </c>
      <c r="N151" s="151" t="s">
        <v>41</v>
      </c>
      <c r="O151" s="70">
        <v>6.6000000000000003E-2</v>
      </c>
      <c r="P151" s="70">
        <f>O151*H151</f>
        <v>77.814000000000021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725</v>
      </c>
    </row>
    <row r="152" spans="2:65" s="169" customFormat="1" x14ac:dyDescent="0.2">
      <c r="B152" s="168"/>
      <c r="D152" s="154" t="s">
        <v>201</v>
      </c>
      <c r="E152" s="170" t="s">
        <v>1</v>
      </c>
      <c r="F152" s="171" t="s">
        <v>362</v>
      </c>
      <c r="H152" s="172">
        <v>2497.86</v>
      </c>
      <c r="I152" s="208"/>
      <c r="L152" s="168"/>
      <c r="M152" s="173"/>
      <c r="T152" s="174"/>
      <c r="AT152" s="170" t="s">
        <v>201</v>
      </c>
      <c r="AU152" s="170" t="s">
        <v>84</v>
      </c>
      <c r="AV152" s="169" t="s">
        <v>84</v>
      </c>
      <c r="AW152" s="169" t="s">
        <v>33</v>
      </c>
      <c r="AX152" s="169" t="s">
        <v>76</v>
      </c>
      <c r="AY152" s="170" t="s">
        <v>126</v>
      </c>
    </row>
    <row r="153" spans="2:65" s="176" customFormat="1" x14ac:dyDescent="0.2">
      <c r="B153" s="175"/>
      <c r="D153" s="154" t="s">
        <v>201</v>
      </c>
      <c r="E153" s="177" t="s">
        <v>1</v>
      </c>
      <c r="F153" s="178" t="s">
        <v>1187</v>
      </c>
      <c r="H153" s="179">
        <v>2497.86</v>
      </c>
      <c r="I153" s="209"/>
      <c r="L153" s="175"/>
      <c r="M153" s="180"/>
      <c r="T153" s="181"/>
      <c r="AT153" s="177" t="s">
        <v>201</v>
      </c>
      <c r="AU153" s="177" t="s">
        <v>84</v>
      </c>
      <c r="AV153" s="176" t="s">
        <v>125</v>
      </c>
      <c r="AW153" s="176" t="s">
        <v>33</v>
      </c>
      <c r="AX153" s="176" t="s">
        <v>82</v>
      </c>
      <c r="AY153" s="177" t="s">
        <v>126</v>
      </c>
    </row>
    <row r="154" spans="2:65" s="135" customFormat="1" ht="22.95" customHeight="1" x14ac:dyDescent="0.25">
      <c r="B154" s="134"/>
      <c r="D154" s="136" t="s">
        <v>75</v>
      </c>
      <c r="E154" s="166" t="s">
        <v>168</v>
      </c>
      <c r="F154" s="166" t="s">
        <v>373</v>
      </c>
      <c r="I154" s="161"/>
      <c r="J154" s="167">
        <f>BK154</f>
        <v>0</v>
      </c>
      <c r="L154" s="134"/>
      <c r="M154" s="139"/>
      <c r="P154" s="140">
        <f>SUM(P155:P160)</f>
        <v>4.2020000000000008</v>
      </c>
      <c r="R154" s="140">
        <f>SUM(R155:R160)</f>
        <v>6.7100000000000007E-3</v>
      </c>
      <c r="T154" s="141">
        <f>SUM(T155:T160)</f>
        <v>0</v>
      </c>
      <c r="AR154" s="136" t="s">
        <v>82</v>
      </c>
      <c r="AT154" s="142" t="s">
        <v>75</v>
      </c>
      <c r="AU154" s="142" t="s">
        <v>82</v>
      </c>
      <c r="AY154" s="136" t="s">
        <v>126</v>
      </c>
      <c r="BK154" s="143">
        <f>SUM(BK155:BK160)</f>
        <v>0</v>
      </c>
    </row>
    <row r="155" spans="2:65" s="20" customFormat="1" ht="33" customHeight="1" x14ac:dyDescent="0.2">
      <c r="B155" s="19"/>
      <c r="C155" s="144" t="s">
        <v>168</v>
      </c>
      <c r="D155" s="144" t="s">
        <v>127</v>
      </c>
      <c r="E155" s="145" t="s">
        <v>432</v>
      </c>
      <c r="F155" s="146" t="s">
        <v>433</v>
      </c>
      <c r="G155" s="147" t="s">
        <v>216</v>
      </c>
      <c r="H155" s="148">
        <f>23.76-12.76</f>
        <v>11.000000000000002</v>
      </c>
      <c r="I155" s="1"/>
      <c r="J155" s="149">
        <f>ROUND(I155*H155,2)</f>
        <v>0</v>
      </c>
      <c r="K155" s="146" t="s">
        <v>131</v>
      </c>
      <c r="L155" s="19"/>
      <c r="M155" s="150" t="s">
        <v>1</v>
      </c>
      <c r="N155" s="151" t="s">
        <v>41</v>
      </c>
      <c r="O155" s="70">
        <v>0.186</v>
      </c>
      <c r="P155" s="70">
        <f>O155*H155</f>
        <v>2.0460000000000003</v>
      </c>
      <c r="Q155" s="70">
        <v>6.0999999999999997E-4</v>
      </c>
      <c r="R155" s="70">
        <f>Q155*H155</f>
        <v>6.7100000000000007E-3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726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727</v>
      </c>
      <c r="H156" s="172">
        <v>23.76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1187</v>
      </c>
      <c r="H157" s="179">
        <v>23.76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20" customFormat="1" ht="24.15" customHeight="1" x14ac:dyDescent="0.2">
      <c r="B158" s="19"/>
      <c r="C158" s="144" t="s">
        <v>173</v>
      </c>
      <c r="D158" s="144" t="s">
        <v>127</v>
      </c>
      <c r="E158" s="145" t="s">
        <v>437</v>
      </c>
      <c r="F158" s="146" t="s">
        <v>438</v>
      </c>
      <c r="G158" s="147" t="s">
        <v>216</v>
      </c>
      <c r="H158" s="148">
        <f>23.76-12.76</f>
        <v>11.000000000000002</v>
      </c>
      <c r="I158" s="1"/>
      <c r="J158" s="149">
        <f>ROUND(I158*H158,2)</f>
        <v>0</v>
      </c>
      <c r="K158" s="146" t="s">
        <v>131</v>
      </c>
      <c r="L158" s="19"/>
      <c r="M158" s="150" t="s">
        <v>1</v>
      </c>
      <c r="N158" s="151" t="s">
        <v>41</v>
      </c>
      <c r="O158" s="70">
        <v>0.19600000000000001</v>
      </c>
      <c r="P158" s="70">
        <f>O158*H158</f>
        <v>2.1560000000000006</v>
      </c>
      <c r="Q158" s="70">
        <v>0</v>
      </c>
      <c r="R158" s="70">
        <f>Q158*H158</f>
        <v>0</v>
      </c>
      <c r="S158" s="70">
        <v>0</v>
      </c>
      <c r="T158" s="152">
        <f>S158*H158</f>
        <v>0</v>
      </c>
      <c r="AR158" s="74" t="s">
        <v>125</v>
      </c>
      <c r="AT158" s="74" t="s">
        <v>127</v>
      </c>
      <c r="AU158" s="74" t="s">
        <v>84</v>
      </c>
      <c r="AY158" s="7" t="s">
        <v>126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7" t="s">
        <v>82</v>
      </c>
      <c r="BK158" s="153">
        <f>ROUND(I158*H158,2)</f>
        <v>0</v>
      </c>
      <c r="BL158" s="7" t="s">
        <v>125</v>
      </c>
      <c r="BM158" s="74" t="s">
        <v>728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729</v>
      </c>
      <c r="H159" s="172">
        <v>23.76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1187</v>
      </c>
      <c r="H160" s="179">
        <v>23.76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135" customFormat="1" ht="22.95" customHeight="1" x14ac:dyDescent="0.25">
      <c r="B161" s="134"/>
      <c r="D161" s="136" t="s">
        <v>75</v>
      </c>
      <c r="E161" s="166" t="s">
        <v>468</v>
      </c>
      <c r="F161" s="166" t="s">
        <v>469</v>
      </c>
      <c r="I161" s="161"/>
      <c r="J161" s="167">
        <f>BK161</f>
        <v>0</v>
      </c>
      <c r="L161" s="134"/>
      <c r="M161" s="139"/>
      <c r="P161" s="140">
        <f>SUM(P162:P174)</f>
        <v>57.094000000000008</v>
      </c>
      <c r="R161" s="140">
        <f>SUM(R162:R174)</f>
        <v>0</v>
      </c>
      <c r="T161" s="141">
        <f>SUM(T162:T174)</f>
        <v>0</v>
      </c>
      <c r="AR161" s="136" t="s">
        <v>82</v>
      </c>
      <c r="AT161" s="142" t="s">
        <v>75</v>
      </c>
      <c r="AU161" s="142" t="s">
        <v>82</v>
      </c>
      <c r="AY161" s="136" t="s">
        <v>126</v>
      </c>
      <c r="BK161" s="143">
        <f>SUM(BK162:BK174)</f>
        <v>0</v>
      </c>
    </row>
    <row r="162" spans="2:65" s="20" customFormat="1" ht="21.75" customHeight="1" x14ac:dyDescent="0.2">
      <c r="B162" s="19"/>
      <c r="C162" s="144" t="s">
        <v>181</v>
      </c>
      <c r="D162" s="144" t="s">
        <v>127</v>
      </c>
      <c r="E162" s="145" t="s">
        <v>488</v>
      </c>
      <c r="F162" s="146" t="s">
        <v>489</v>
      </c>
      <c r="G162" s="147" t="s">
        <v>267</v>
      </c>
      <c r="H162" s="148">
        <f>432.862-224.862</f>
        <v>208.00000000000003</v>
      </c>
      <c r="I162" s="1"/>
      <c r="J162" s="149">
        <f>ROUND(I162*H162,2)</f>
        <v>0</v>
      </c>
      <c r="K162" s="146" t="s">
        <v>131</v>
      </c>
      <c r="L162" s="19"/>
      <c r="M162" s="150" t="s">
        <v>1</v>
      </c>
      <c r="N162" s="151" t="s">
        <v>41</v>
      </c>
      <c r="O162" s="70">
        <v>0.03</v>
      </c>
      <c r="P162" s="70">
        <f>O162*H162</f>
        <v>6.24</v>
      </c>
      <c r="Q162" s="70">
        <v>0</v>
      </c>
      <c r="R162" s="70">
        <f>Q162*H162</f>
        <v>0</v>
      </c>
      <c r="S162" s="70">
        <v>0</v>
      </c>
      <c r="T162" s="152">
        <f>S162*H162</f>
        <v>0</v>
      </c>
      <c r="AR162" s="74" t="s">
        <v>125</v>
      </c>
      <c r="AT162" s="74" t="s">
        <v>127</v>
      </c>
      <c r="AU162" s="74" t="s">
        <v>84</v>
      </c>
      <c r="AY162" s="7" t="s">
        <v>126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7" t="s">
        <v>82</v>
      </c>
      <c r="BK162" s="153">
        <f>ROUND(I162*H162,2)</f>
        <v>0</v>
      </c>
      <c r="BL162" s="7" t="s">
        <v>125</v>
      </c>
      <c r="BM162" s="74" t="s">
        <v>730</v>
      </c>
    </row>
    <row r="163" spans="2:65" s="169" customFormat="1" ht="20.399999999999999" x14ac:dyDescent="0.2">
      <c r="B163" s="168"/>
      <c r="D163" s="154" t="s">
        <v>201</v>
      </c>
      <c r="E163" s="170" t="s">
        <v>1</v>
      </c>
      <c r="F163" s="171" t="s">
        <v>731</v>
      </c>
      <c r="H163" s="172">
        <v>216.43100000000001</v>
      </c>
      <c r="I163" s="208"/>
      <c r="L163" s="168"/>
      <c r="M163" s="173"/>
      <c r="T163" s="174"/>
      <c r="AT163" s="170" t="s">
        <v>201</v>
      </c>
      <c r="AU163" s="170" t="s">
        <v>84</v>
      </c>
      <c r="AV163" s="169" t="s">
        <v>84</v>
      </c>
      <c r="AW163" s="169" t="s">
        <v>33</v>
      </c>
      <c r="AX163" s="169" t="s">
        <v>76</v>
      </c>
      <c r="AY163" s="170" t="s">
        <v>126</v>
      </c>
    </row>
    <row r="164" spans="2:65" s="169" customFormat="1" ht="20.399999999999999" x14ac:dyDescent="0.2">
      <c r="B164" s="168"/>
      <c r="D164" s="154" t="s">
        <v>201</v>
      </c>
      <c r="E164" s="170" t="s">
        <v>1</v>
      </c>
      <c r="F164" s="171" t="s">
        <v>732</v>
      </c>
      <c r="H164" s="172">
        <v>216.43100000000001</v>
      </c>
      <c r="I164" s="208"/>
      <c r="L164" s="168"/>
      <c r="M164" s="173"/>
      <c r="T164" s="174"/>
      <c r="AT164" s="170" t="s">
        <v>201</v>
      </c>
      <c r="AU164" s="170" t="s">
        <v>84</v>
      </c>
      <c r="AV164" s="169" t="s">
        <v>84</v>
      </c>
      <c r="AW164" s="169" t="s">
        <v>33</v>
      </c>
      <c r="AX164" s="169" t="s">
        <v>76</v>
      </c>
      <c r="AY164" s="170" t="s">
        <v>126</v>
      </c>
    </row>
    <row r="165" spans="2:65" s="176" customFormat="1" x14ac:dyDescent="0.2">
      <c r="B165" s="175"/>
      <c r="D165" s="154" t="s">
        <v>201</v>
      </c>
      <c r="E165" s="177" t="s">
        <v>1</v>
      </c>
      <c r="F165" s="178" t="s">
        <v>1187</v>
      </c>
      <c r="H165" s="179">
        <v>432.86200000000002</v>
      </c>
      <c r="I165" s="209"/>
      <c r="L165" s="175"/>
      <c r="M165" s="180"/>
      <c r="T165" s="181"/>
      <c r="AT165" s="177" t="s">
        <v>201</v>
      </c>
      <c r="AU165" s="177" t="s">
        <v>84</v>
      </c>
      <c r="AV165" s="176" t="s">
        <v>125</v>
      </c>
      <c r="AW165" s="176" t="s">
        <v>33</v>
      </c>
      <c r="AX165" s="176" t="s">
        <v>82</v>
      </c>
      <c r="AY165" s="177" t="s">
        <v>126</v>
      </c>
    </row>
    <row r="166" spans="2:65" s="20" customFormat="1" ht="24" customHeight="1" x14ac:dyDescent="0.2">
      <c r="B166" s="19"/>
      <c r="C166" s="144" t="s">
        <v>253</v>
      </c>
      <c r="D166" s="144" t="s">
        <v>127</v>
      </c>
      <c r="E166" s="145" t="s">
        <v>498</v>
      </c>
      <c r="F166" s="146" t="s">
        <v>499</v>
      </c>
      <c r="G166" s="147" t="s">
        <v>267</v>
      </c>
      <c r="H166" s="148">
        <f>1298.586-675.586</f>
        <v>623</v>
      </c>
      <c r="I166" s="1"/>
      <c r="J166" s="149">
        <f>ROUND(I166*H166,2)</f>
        <v>0</v>
      </c>
      <c r="K166" s="146" t="s">
        <v>131</v>
      </c>
      <c r="L166" s="19"/>
      <c r="M166" s="150" t="s">
        <v>1</v>
      </c>
      <c r="N166" s="151" t="s">
        <v>41</v>
      </c>
      <c r="O166" s="70">
        <v>2E-3</v>
      </c>
      <c r="P166" s="70">
        <f>O166*H166</f>
        <v>1.246</v>
      </c>
      <c r="Q166" s="70">
        <v>0</v>
      </c>
      <c r="R166" s="70">
        <f>Q166*H166</f>
        <v>0</v>
      </c>
      <c r="S166" s="70">
        <v>0</v>
      </c>
      <c r="T166" s="152">
        <f>S166*H166</f>
        <v>0</v>
      </c>
      <c r="AR166" s="74" t="s">
        <v>125</v>
      </c>
      <c r="AT166" s="74" t="s">
        <v>127</v>
      </c>
      <c r="AU166" s="74" t="s">
        <v>84</v>
      </c>
      <c r="AY166" s="7" t="s">
        <v>126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7" t="s">
        <v>82</v>
      </c>
      <c r="BK166" s="153">
        <f>ROUND(I166*H166,2)</f>
        <v>0</v>
      </c>
      <c r="BL166" s="7" t="s">
        <v>125</v>
      </c>
      <c r="BM166" s="74" t="s">
        <v>733</v>
      </c>
    </row>
    <row r="167" spans="2:65" s="183" customFormat="1" x14ac:dyDescent="0.2">
      <c r="B167" s="182"/>
      <c r="D167" s="154" t="s">
        <v>201</v>
      </c>
      <c r="E167" s="184" t="s">
        <v>1</v>
      </c>
      <c r="F167" s="185" t="s">
        <v>734</v>
      </c>
      <c r="H167" s="184" t="s">
        <v>1</v>
      </c>
      <c r="I167" s="210"/>
      <c r="L167" s="182"/>
      <c r="M167" s="186"/>
      <c r="T167" s="187"/>
      <c r="AT167" s="184" t="s">
        <v>201</v>
      </c>
      <c r="AU167" s="184" t="s">
        <v>84</v>
      </c>
      <c r="AV167" s="183" t="s">
        <v>82</v>
      </c>
      <c r="AW167" s="183" t="s">
        <v>33</v>
      </c>
      <c r="AX167" s="183" t="s">
        <v>76</v>
      </c>
      <c r="AY167" s="184" t="s">
        <v>126</v>
      </c>
    </row>
    <row r="168" spans="2:65" s="169" customFormat="1" ht="20.399999999999999" x14ac:dyDescent="0.2">
      <c r="B168" s="168"/>
      <c r="D168" s="154" t="s">
        <v>201</v>
      </c>
      <c r="E168" s="170" t="s">
        <v>1</v>
      </c>
      <c r="F168" s="171" t="s">
        <v>735</v>
      </c>
      <c r="H168" s="172">
        <v>649.29300000000001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69" customFormat="1" ht="20.399999999999999" x14ac:dyDescent="0.2">
      <c r="B169" s="168"/>
      <c r="D169" s="154" t="s">
        <v>201</v>
      </c>
      <c r="E169" s="170" t="s">
        <v>1</v>
      </c>
      <c r="F169" s="171" t="s">
        <v>736</v>
      </c>
      <c r="H169" s="172">
        <v>649.29300000000001</v>
      </c>
      <c r="I169" s="208"/>
      <c r="L169" s="168"/>
      <c r="M169" s="173"/>
      <c r="T169" s="174"/>
      <c r="AT169" s="170" t="s">
        <v>201</v>
      </c>
      <c r="AU169" s="170" t="s">
        <v>84</v>
      </c>
      <c r="AV169" s="169" t="s">
        <v>84</v>
      </c>
      <c r="AW169" s="169" t="s">
        <v>33</v>
      </c>
      <c r="AX169" s="169" t="s">
        <v>76</v>
      </c>
      <c r="AY169" s="170" t="s">
        <v>126</v>
      </c>
    </row>
    <row r="170" spans="2:65" s="176" customFormat="1" x14ac:dyDescent="0.2">
      <c r="B170" s="175"/>
      <c r="D170" s="154" t="s">
        <v>201</v>
      </c>
      <c r="E170" s="177" t="s">
        <v>1</v>
      </c>
      <c r="F170" s="178" t="s">
        <v>1187</v>
      </c>
      <c r="H170" s="179">
        <v>1298.586</v>
      </c>
      <c r="I170" s="209"/>
      <c r="L170" s="175"/>
      <c r="M170" s="180"/>
      <c r="T170" s="181"/>
      <c r="AT170" s="177" t="s">
        <v>201</v>
      </c>
      <c r="AU170" s="177" t="s">
        <v>84</v>
      </c>
      <c r="AV170" s="176" t="s">
        <v>125</v>
      </c>
      <c r="AW170" s="176" t="s">
        <v>33</v>
      </c>
      <c r="AX170" s="176" t="s">
        <v>82</v>
      </c>
      <c r="AY170" s="177" t="s">
        <v>126</v>
      </c>
    </row>
    <row r="171" spans="2:65" s="20" customFormat="1" ht="24.15" customHeight="1" x14ac:dyDescent="0.2">
      <c r="B171" s="19"/>
      <c r="C171" s="144" t="s">
        <v>258</v>
      </c>
      <c r="D171" s="144" t="s">
        <v>127</v>
      </c>
      <c r="E171" s="145" t="s">
        <v>517</v>
      </c>
      <c r="F171" s="146" t="s">
        <v>484</v>
      </c>
      <c r="G171" s="147" t="s">
        <v>267</v>
      </c>
      <c r="H171" s="148">
        <f>649.293-337.293</f>
        <v>312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0.159</v>
      </c>
      <c r="P171" s="70">
        <f>O171*H171</f>
        <v>49.608000000000004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737</v>
      </c>
    </row>
    <row r="172" spans="2:65" s="183" customFormat="1" x14ac:dyDescent="0.2">
      <c r="B172" s="182"/>
      <c r="D172" s="154" t="s">
        <v>201</v>
      </c>
      <c r="E172" s="184" t="s">
        <v>1</v>
      </c>
      <c r="F172" s="185" t="s">
        <v>738</v>
      </c>
      <c r="H172" s="184" t="s">
        <v>1</v>
      </c>
      <c r="I172" s="210"/>
      <c r="L172" s="182"/>
      <c r="M172" s="186"/>
      <c r="T172" s="187"/>
      <c r="AT172" s="184" t="s">
        <v>201</v>
      </c>
      <c r="AU172" s="184" t="s">
        <v>84</v>
      </c>
      <c r="AV172" s="183" t="s">
        <v>82</v>
      </c>
      <c r="AW172" s="183" t="s">
        <v>33</v>
      </c>
      <c r="AX172" s="183" t="s">
        <v>76</v>
      </c>
      <c r="AY172" s="184" t="s">
        <v>126</v>
      </c>
    </row>
    <row r="173" spans="2:65" s="169" customFormat="1" ht="20.399999999999999" x14ac:dyDescent="0.2">
      <c r="B173" s="168"/>
      <c r="D173" s="154" t="s">
        <v>201</v>
      </c>
      <c r="E173" s="170" t="s">
        <v>1</v>
      </c>
      <c r="F173" s="171" t="s">
        <v>739</v>
      </c>
      <c r="H173" s="172">
        <v>649.29300000000001</v>
      </c>
      <c r="I173" s="208"/>
      <c r="L173" s="168"/>
      <c r="M173" s="173"/>
      <c r="T173" s="174"/>
      <c r="AT173" s="170" t="s">
        <v>201</v>
      </c>
      <c r="AU173" s="170" t="s">
        <v>84</v>
      </c>
      <c r="AV173" s="169" t="s">
        <v>84</v>
      </c>
      <c r="AW173" s="169" t="s">
        <v>33</v>
      </c>
      <c r="AX173" s="169" t="s">
        <v>76</v>
      </c>
      <c r="AY173" s="170" t="s">
        <v>126</v>
      </c>
    </row>
    <row r="174" spans="2:65" s="176" customFormat="1" x14ac:dyDescent="0.2">
      <c r="B174" s="175"/>
      <c r="D174" s="154" t="s">
        <v>201</v>
      </c>
      <c r="E174" s="177" t="s">
        <v>1</v>
      </c>
      <c r="F174" s="178" t="s">
        <v>1187</v>
      </c>
      <c r="H174" s="179">
        <v>649.29300000000001</v>
      </c>
      <c r="I174" s="209"/>
      <c r="L174" s="175"/>
      <c r="M174" s="180"/>
      <c r="T174" s="181"/>
      <c r="AT174" s="177" t="s">
        <v>201</v>
      </c>
      <c r="AU174" s="177" t="s">
        <v>84</v>
      </c>
      <c r="AV174" s="176" t="s">
        <v>125</v>
      </c>
      <c r="AW174" s="176" t="s">
        <v>33</v>
      </c>
      <c r="AX174" s="176" t="s">
        <v>82</v>
      </c>
      <c r="AY174" s="177" t="s">
        <v>126</v>
      </c>
    </row>
    <row r="175" spans="2:65" s="135" customFormat="1" ht="22.95" customHeight="1" x14ac:dyDescent="0.25">
      <c r="B175" s="134"/>
      <c r="D175" s="136" t="s">
        <v>75</v>
      </c>
      <c r="E175" s="166" t="s">
        <v>536</v>
      </c>
      <c r="F175" s="166" t="s">
        <v>537</v>
      </c>
      <c r="I175" s="161"/>
      <c r="J175" s="167">
        <f>BK175</f>
        <v>0</v>
      </c>
      <c r="L175" s="134"/>
      <c r="M175" s="139"/>
      <c r="P175" s="140">
        <f>P176</f>
        <v>1.5840000000000003</v>
      </c>
      <c r="R175" s="140">
        <f>R176</f>
        <v>0</v>
      </c>
      <c r="T175" s="141">
        <f>T176</f>
        <v>0</v>
      </c>
      <c r="AR175" s="136" t="s">
        <v>82</v>
      </c>
      <c r="AT175" s="142" t="s">
        <v>75</v>
      </c>
      <c r="AU175" s="142" t="s">
        <v>82</v>
      </c>
      <c r="AY175" s="136" t="s">
        <v>126</v>
      </c>
      <c r="BK175" s="143">
        <f>BK176</f>
        <v>0</v>
      </c>
    </row>
    <row r="176" spans="2:65" s="20" customFormat="1" ht="33" customHeight="1" x14ac:dyDescent="0.2">
      <c r="B176" s="19"/>
      <c r="C176" s="144" t="s">
        <v>264</v>
      </c>
      <c r="D176" s="144" t="s">
        <v>127</v>
      </c>
      <c r="E176" s="145" t="s">
        <v>539</v>
      </c>
      <c r="F176" s="146" t="s">
        <v>540</v>
      </c>
      <c r="G176" s="147" t="s">
        <v>267</v>
      </c>
      <c r="H176" s="148">
        <f>51.401-27.401</f>
        <v>24.000000000000004</v>
      </c>
      <c r="I176" s="1"/>
      <c r="J176" s="149">
        <f>ROUND(I176*H176,2)</f>
        <v>0</v>
      </c>
      <c r="K176" s="146" t="s">
        <v>131</v>
      </c>
      <c r="L176" s="19"/>
      <c r="M176" s="204" t="s">
        <v>1</v>
      </c>
      <c r="N176" s="205" t="s">
        <v>41</v>
      </c>
      <c r="O176" s="206">
        <v>6.6000000000000003E-2</v>
      </c>
      <c r="P176" s="206">
        <f>O176*H176</f>
        <v>1.5840000000000003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AR176" s="74" t="s">
        <v>125</v>
      </c>
      <c r="AT176" s="74" t="s">
        <v>127</v>
      </c>
      <c r="AU176" s="74" t="s">
        <v>84</v>
      </c>
      <c r="AY176" s="7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7" t="s">
        <v>82</v>
      </c>
      <c r="BK176" s="153">
        <f>ROUND(I176*H176,2)</f>
        <v>0</v>
      </c>
      <c r="BL176" s="7" t="s">
        <v>125</v>
      </c>
      <c r="BM176" s="74" t="s">
        <v>740</v>
      </c>
    </row>
    <row r="177" spans="2:12" s="20" customFormat="1" ht="6.9" customHeight="1" x14ac:dyDescent="0.2">
      <c r="B177" s="32"/>
      <c r="C177" s="33"/>
      <c r="D177" s="33"/>
      <c r="E177" s="33"/>
      <c r="F177" s="33"/>
      <c r="G177" s="33"/>
      <c r="H177" s="33"/>
      <c r="I177" s="33"/>
      <c r="J177" s="33"/>
      <c r="K177" s="33"/>
      <c r="L177" s="19"/>
    </row>
  </sheetData>
  <sheetProtection algorithmName="SHA-512" hashValue="hRHhURCG/QQqrf98rg+pZPUGRNA/i4zv9UsjshQMzEVPlfI+fubAM6kPLBE6mWt5Wm+hr6WEdS4uil5GjCosbA==" saltValue="NVLBww+S1s4e5f0lzbDahw==" spinCount="100000" sheet="1" objects="1" scenarios="1"/>
  <autoFilter ref="C121:K176" xr:uid="{00000000-0009-0000-0000-00000B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39"/>
  <sheetViews>
    <sheetView showGridLines="0" topLeftCell="A218" workbookViewId="0">
      <selection activeCell="I126" sqref="I126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98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1174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1</v>
      </c>
      <c r="L20" s="19"/>
    </row>
    <row r="21" spans="2:12" s="20" customFormat="1" ht="18" customHeight="1" x14ac:dyDescent="0.2">
      <c r="B21" s="19"/>
      <c r="E21" s="16" t="s">
        <v>741</v>
      </c>
      <c r="I21" s="15" t="s">
        <v>25</v>
      </c>
      <c r="J21" s="16" t="s">
        <v>1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ROUND(J123,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ROUND((SUM(BE123:BE238)),  2)</f>
        <v>0</v>
      </c>
      <c r="I33" s="107">
        <v>0.21</v>
      </c>
      <c r="J33" s="92">
        <f>ROUND(((SUM(BE123:BE238))*I33),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ROUND((SUM(BF123:BF238)),  2)</f>
        <v>0</v>
      </c>
      <c r="I34" s="107">
        <v>0.15</v>
      </c>
      <c r="J34" s="92">
        <f>ROUND(((SUM(BF123:BF238))*I34),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ROUND((SUM(BG123:BG238)),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ROUND((SUM(BH123:BH238)),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ROUND((SUM(BI123:BI238)),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SO 301 - Přeložka kanalizace - uznatelné doprovodné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Ing. Petr Kuda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J123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188</v>
      </c>
      <c r="E97" s="123"/>
      <c r="F97" s="123"/>
      <c r="G97" s="123"/>
      <c r="H97" s="123"/>
      <c r="I97" s="123"/>
      <c r="J97" s="124">
        <f>J124</f>
        <v>0</v>
      </c>
      <c r="L97" s="120"/>
    </row>
    <row r="98" spans="2:12" s="66" customFormat="1" ht="19.95" customHeight="1" x14ac:dyDescent="0.2">
      <c r="B98" s="162"/>
      <c r="D98" s="163" t="s">
        <v>189</v>
      </c>
      <c r="E98" s="164"/>
      <c r="F98" s="164"/>
      <c r="G98" s="164"/>
      <c r="H98" s="164"/>
      <c r="I98" s="164"/>
      <c r="J98" s="165">
        <f>J125</f>
        <v>0</v>
      </c>
      <c r="L98" s="162"/>
    </row>
    <row r="99" spans="2:12" s="66" customFormat="1" ht="19.95" customHeight="1" x14ac:dyDescent="0.2">
      <c r="B99" s="162"/>
      <c r="D99" s="163" t="s">
        <v>570</v>
      </c>
      <c r="E99" s="164"/>
      <c r="F99" s="164"/>
      <c r="G99" s="164"/>
      <c r="H99" s="164"/>
      <c r="I99" s="164"/>
      <c r="J99" s="165">
        <f>J177</f>
        <v>0</v>
      </c>
      <c r="L99" s="162"/>
    </row>
    <row r="100" spans="2:12" s="66" customFormat="1" ht="19.95" customHeight="1" x14ac:dyDescent="0.2">
      <c r="B100" s="162"/>
      <c r="D100" s="163" t="s">
        <v>742</v>
      </c>
      <c r="E100" s="164"/>
      <c r="F100" s="164"/>
      <c r="G100" s="164"/>
      <c r="H100" s="164"/>
      <c r="I100" s="164"/>
      <c r="J100" s="165">
        <f>J181</f>
        <v>0</v>
      </c>
      <c r="L100" s="162"/>
    </row>
    <row r="101" spans="2:12" s="66" customFormat="1" ht="19.95" customHeight="1" x14ac:dyDescent="0.2">
      <c r="B101" s="162"/>
      <c r="D101" s="163" t="s">
        <v>191</v>
      </c>
      <c r="E101" s="164"/>
      <c r="F101" s="164"/>
      <c r="G101" s="164"/>
      <c r="H101" s="164"/>
      <c r="I101" s="164"/>
      <c r="J101" s="165">
        <f>J214</f>
        <v>0</v>
      </c>
      <c r="L101" s="162"/>
    </row>
    <row r="102" spans="2:12" s="66" customFormat="1" ht="19.95" customHeight="1" x14ac:dyDescent="0.2">
      <c r="B102" s="162"/>
      <c r="D102" s="163" t="s">
        <v>192</v>
      </c>
      <c r="E102" s="164"/>
      <c r="F102" s="164"/>
      <c r="G102" s="164"/>
      <c r="H102" s="164"/>
      <c r="I102" s="164"/>
      <c r="J102" s="165">
        <f>J216</f>
        <v>0</v>
      </c>
      <c r="L102" s="162"/>
    </row>
    <row r="103" spans="2:12" s="66" customFormat="1" ht="19.95" customHeight="1" x14ac:dyDescent="0.2">
      <c r="B103" s="162"/>
      <c r="D103" s="163" t="s">
        <v>193</v>
      </c>
      <c r="E103" s="164"/>
      <c r="F103" s="164"/>
      <c r="G103" s="164"/>
      <c r="H103" s="164"/>
      <c r="I103" s="164"/>
      <c r="J103" s="165">
        <f>J237</f>
        <v>0</v>
      </c>
      <c r="L103" s="162"/>
    </row>
    <row r="104" spans="2:12" s="20" customFormat="1" ht="21.75" customHeight="1" x14ac:dyDescent="0.2">
      <c r="B104" s="19"/>
      <c r="L104" s="19"/>
    </row>
    <row r="105" spans="2:12" s="20" customFormat="1" ht="6.9" customHeight="1" x14ac:dyDescent="0.2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19"/>
    </row>
    <row r="109" spans="2:12" s="20" customFormat="1" ht="6.9" customHeight="1" x14ac:dyDescent="0.2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19"/>
    </row>
    <row r="110" spans="2:12" s="20" customFormat="1" ht="24.9" customHeight="1" x14ac:dyDescent="0.2">
      <c r="B110" s="19"/>
      <c r="C110" s="11" t="s">
        <v>110</v>
      </c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14</v>
      </c>
      <c r="L112" s="19"/>
    </row>
    <row r="113" spans="2:65" s="20" customFormat="1" ht="16.5" customHeight="1" x14ac:dyDescent="0.2">
      <c r="B113" s="19"/>
      <c r="E113" s="293" t="str">
        <f>E7</f>
        <v>Cyklotrasa Odry od lávky u kluziště po ulici Ke Koupališti</v>
      </c>
      <c r="F113" s="294"/>
      <c r="G113" s="294"/>
      <c r="H113" s="294"/>
      <c r="L113" s="19"/>
    </row>
    <row r="114" spans="2:65" s="20" customFormat="1" ht="12" customHeight="1" x14ac:dyDescent="0.2">
      <c r="B114" s="19"/>
      <c r="C114" s="15" t="s">
        <v>102</v>
      </c>
      <c r="L114" s="19"/>
    </row>
    <row r="115" spans="2:65" s="20" customFormat="1" ht="16.5" customHeight="1" x14ac:dyDescent="0.2">
      <c r="B115" s="19"/>
      <c r="E115" s="250" t="str">
        <f>E9</f>
        <v>SO 301 - Přeložka kanalizace - uznatelné doprovodné</v>
      </c>
      <c r="F115" s="292"/>
      <c r="G115" s="292"/>
      <c r="H115" s="292"/>
      <c r="L115" s="19"/>
    </row>
    <row r="116" spans="2:65" s="20" customFormat="1" ht="6.9" customHeight="1" x14ac:dyDescent="0.2">
      <c r="B116" s="19"/>
      <c r="L116" s="19"/>
    </row>
    <row r="117" spans="2:65" s="20" customFormat="1" ht="12" customHeight="1" x14ac:dyDescent="0.2">
      <c r="B117" s="19"/>
      <c r="C117" s="15" t="s">
        <v>18</v>
      </c>
      <c r="F117" s="16" t="str">
        <f>F12</f>
        <v>Odry</v>
      </c>
      <c r="I117" s="15" t="s">
        <v>20</v>
      </c>
      <c r="J117" s="101">
        <f>IF(J12="","",J12)</f>
        <v>45210</v>
      </c>
      <c r="L117" s="19"/>
    </row>
    <row r="118" spans="2:65" s="20" customFormat="1" ht="6.9" customHeight="1" x14ac:dyDescent="0.2">
      <c r="B118" s="19"/>
      <c r="L118" s="19"/>
    </row>
    <row r="119" spans="2:65" s="20" customFormat="1" ht="15.15" customHeight="1" x14ac:dyDescent="0.2">
      <c r="B119" s="19"/>
      <c r="C119" s="15" t="s">
        <v>21</v>
      </c>
      <c r="F119" s="16" t="str">
        <f>E15</f>
        <v>Město Odry</v>
      </c>
      <c r="I119" s="15" t="s">
        <v>29</v>
      </c>
      <c r="J119" s="116" t="str">
        <f>E21</f>
        <v>Ing. Petr Kuda</v>
      </c>
      <c r="L119" s="19"/>
    </row>
    <row r="120" spans="2:65" s="20" customFormat="1" ht="15.15" customHeight="1" x14ac:dyDescent="0.2">
      <c r="B120" s="19"/>
      <c r="C120" s="15" t="s">
        <v>27</v>
      </c>
      <c r="F120" s="16" t="str">
        <f>IF(E18="","",E18)</f>
        <v xml:space="preserve"> </v>
      </c>
      <c r="I120" s="15" t="s">
        <v>34</v>
      </c>
      <c r="J120" s="116" t="str">
        <f>E24</f>
        <v>Michal Czerný</v>
      </c>
      <c r="L120" s="19"/>
    </row>
    <row r="121" spans="2:65" s="20" customFormat="1" ht="10.35" customHeight="1" x14ac:dyDescent="0.2">
      <c r="B121" s="19"/>
      <c r="L121" s="19"/>
    </row>
    <row r="122" spans="2:65" s="129" customFormat="1" ht="29.25" customHeight="1" x14ac:dyDescent="0.2">
      <c r="B122" s="125"/>
      <c r="C122" s="126" t="s">
        <v>111</v>
      </c>
      <c r="D122" s="127" t="s">
        <v>61</v>
      </c>
      <c r="E122" s="127" t="s">
        <v>57</v>
      </c>
      <c r="F122" s="127" t="s">
        <v>58</v>
      </c>
      <c r="G122" s="127" t="s">
        <v>112</v>
      </c>
      <c r="H122" s="127" t="s">
        <v>113</v>
      </c>
      <c r="I122" s="127" t="s">
        <v>114</v>
      </c>
      <c r="J122" s="127" t="s">
        <v>105</v>
      </c>
      <c r="K122" s="128" t="s">
        <v>115</v>
      </c>
      <c r="L122" s="125"/>
      <c r="M122" s="47" t="s">
        <v>1</v>
      </c>
      <c r="N122" s="48" t="s">
        <v>40</v>
      </c>
      <c r="O122" s="48" t="s">
        <v>116</v>
      </c>
      <c r="P122" s="48" t="s">
        <v>117</v>
      </c>
      <c r="Q122" s="48" t="s">
        <v>118</v>
      </c>
      <c r="R122" s="48" t="s">
        <v>119</v>
      </c>
      <c r="S122" s="48" t="s">
        <v>120</v>
      </c>
      <c r="T122" s="49" t="s">
        <v>121</v>
      </c>
    </row>
    <row r="123" spans="2:65" s="20" customFormat="1" ht="22.95" customHeight="1" x14ac:dyDescent="0.3">
      <c r="B123" s="19"/>
      <c r="C123" s="52" t="s">
        <v>122</v>
      </c>
      <c r="J123" s="130">
        <f>BK123</f>
        <v>0</v>
      </c>
      <c r="L123" s="19"/>
      <c r="M123" s="50"/>
      <c r="N123" s="42"/>
      <c r="O123" s="42"/>
      <c r="P123" s="131">
        <f>P124</f>
        <v>643.27809000000002</v>
      </c>
      <c r="Q123" s="42"/>
      <c r="R123" s="131">
        <f>R124</f>
        <v>68.623282950000004</v>
      </c>
      <c r="S123" s="42"/>
      <c r="T123" s="132">
        <f>T124</f>
        <v>2.9210500000000001</v>
      </c>
      <c r="AT123" s="7" t="s">
        <v>75</v>
      </c>
      <c r="AU123" s="7" t="s">
        <v>107</v>
      </c>
      <c r="BK123" s="133">
        <f>BK124</f>
        <v>0</v>
      </c>
    </row>
    <row r="124" spans="2:65" s="135" customFormat="1" ht="25.95" customHeight="1" x14ac:dyDescent="0.25">
      <c r="B124" s="134"/>
      <c r="D124" s="136" t="s">
        <v>75</v>
      </c>
      <c r="E124" s="137" t="s">
        <v>194</v>
      </c>
      <c r="F124" s="137" t="s">
        <v>195</v>
      </c>
      <c r="J124" s="138">
        <f>BK124</f>
        <v>0</v>
      </c>
      <c r="L124" s="134"/>
      <c r="M124" s="139"/>
      <c r="P124" s="140">
        <f>P125+P177+P181+P214+P216+P237</f>
        <v>643.27809000000002</v>
      </c>
      <c r="R124" s="140">
        <f>R125+R177+R181+R214+R216+R237</f>
        <v>68.623282950000004</v>
      </c>
      <c r="T124" s="141">
        <f>T125+T177+T181+T214+T216+T237</f>
        <v>2.9210500000000001</v>
      </c>
      <c r="AR124" s="136" t="s">
        <v>82</v>
      </c>
      <c r="AT124" s="142" t="s">
        <v>75</v>
      </c>
      <c r="AU124" s="142" t="s">
        <v>76</v>
      </c>
      <c r="AY124" s="136" t="s">
        <v>126</v>
      </c>
      <c r="BK124" s="143">
        <f>BK125+BK177+BK181+BK214+BK216+BK237</f>
        <v>0</v>
      </c>
    </row>
    <row r="125" spans="2:65" s="135" customFormat="1" ht="22.95" customHeight="1" x14ac:dyDescent="0.25">
      <c r="B125" s="134"/>
      <c r="D125" s="136" t="s">
        <v>75</v>
      </c>
      <c r="E125" s="166" t="s">
        <v>82</v>
      </c>
      <c r="F125" s="166" t="s">
        <v>196</v>
      </c>
      <c r="J125" s="167">
        <f>BK125</f>
        <v>0</v>
      </c>
      <c r="L125" s="134"/>
      <c r="M125" s="139"/>
      <c r="P125" s="140">
        <f>SUM(P126:P176)</f>
        <v>436.67557099999999</v>
      </c>
      <c r="R125" s="140">
        <f>SUM(R126:R176)</f>
        <v>50.254405000000006</v>
      </c>
      <c r="T125" s="141">
        <f>SUM(T126:T176)</f>
        <v>0</v>
      </c>
      <c r="AR125" s="136" t="s">
        <v>82</v>
      </c>
      <c r="AT125" s="142" t="s">
        <v>75</v>
      </c>
      <c r="AU125" s="142" t="s">
        <v>82</v>
      </c>
      <c r="AY125" s="136" t="s">
        <v>126</v>
      </c>
      <c r="BK125" s="143">
        <f>SUM(BK126:BK176)</f>
        <v>0</v>
      </c>
    </row>
    <row r="126" spans="2:65" s="20" customFormat="1" ht="16.5" customHeight="1" x14ac:dyDescent="0.2">
      <c r="B126" s="19"/>
      <c r="C126" s="144" t="s">
        <v>82</v>
      </c>
      <c r="D126" s="144" t="s">
        <v>127</v>
      </c>
      <c r="E126" s="145" t="s">
        <v>743</v>
      </c>
      <c r="F126" s="146" t="s">
        <v>744</v>
      </c>
      <c r="G126" s="147" t="s">
        <v>216</v>
      </c>
      <c r="H126" s="148">
        <v>60</v>
      </c>
      <c r="I126" s="1"/>
      <c r="J126" s="149">
        <f>ROUND(I126*H126,2)</f>
        <v>0</v>
      </c>
      <c r="K126" s="146" t="s">
        <v>131</v>
      </c>
      <c r="L126" s="19"/>
      <c r="M126" s="150" t="s">
        <v>1</v>
      </c>
      <c r="N126" s="151" t="s">
        <v>41</v>
      </c>
      <c r="O126" s="70">
        <v>0.29799999999999999</v>
      </c>
      <c r="P126" s="70">
        <f>O126*H126</f>
        <v>17.88</v>
      </c>
      <c r="Q126" s="70">
        <v>1.7500000000000002E-2</v>
      </c>
      <c r="R126" s="70">
        <f>Q126*H126</f>
        <v>1.05</v>
      </c>
      <c r="S126" s="70">
        <v>0</v>
      </c>
      <c r="T126" s="152">
        <f>S126*H126</f>
        <v>0</v>
      </c>
      <c r="AR126" s="74" t="s">
        <v>125</v>
      </c>
      <c r="AT126" s="74" t="s">
        <v>127</v>
      </c>
      <c r="AU126" s="74" t="s">
        <v>84</v>
      </c>
      <c r="AY126" s="7" t="s">
        <v>126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7" t="s">
        <v>82</v>
      </c>
      <c r="BK126" s="153">
        <f>ROUND(I126*H126,2)</f>
        <v>0</v>
      </c>
      <c r="BL126" s="7" t="s">
        <v>125</v>
      </c>
      <c r="BM126" s="74" t="s">
        <v>745</v>
      </c>
    </row>
    <row r="127" spans="2:65" s="169" customFormat="1" ht="20.399999999999999" x14ac:dyDescent="0.2">
      <c r="B127" s="168"/>
      <c r="D127" s="154" t="s">
        <v>201</v>
      </c>
      <c r="E127" s="170" t="s">
        <v>1</v>
      </c>
      <c r="F127" s="171" t="s">
        <v>746</v>
      </c>
      <c r="H127" s="172">
        <v>60</v>
      </c>
      <c r="I127" s="208"/>
      <c r="L127" s="168"/>
      <c r="M127" s="173"/>
      <c r="T127" s="174"/>
      <c r="AT127" s="170" t="s">
        <v>201</v>
      </c>
      <c r="AU127" s="170" t="s">
        <v>84</v>
      </c>
      <c r="AV127" s="169" t="s">
        <v>84</v>
      </c>
      <c r="AW127" s="169" t="s">
        <v>33</v>
      </c>
      <c r="AX127" s="169" t="s">
        <v>76</v>
      </c>
      <c r="AY127" s="170" t="s">
        <v>126</v>
      </c>
    </row>
    <row r="128" spans="2:65" s="176" customFormat="1" x14ac:dyDescent="0.2">
      <c r="B128" s="175"/>
      <c r="D128" s="154" t="s">
        <v>201</v>
      </c>
      <c r="E128" s="177" t="s">
        <v>1</v>
      </c>
      <c r="F128" s="178" t="s">
        <v>203</v>
      </c>
      <c r="H128" s="179">
        <v>60</v>
      </c>
      <c r="I128" s="209"/>
      <c r="L128" s="175"/>
      <c r="M128" s="180"/>
      <c r="T128" s="181"/>
      <c r="AT128" s="177" t="s">
        <v>201</v>
      </c>
      <c r="AU128" s="177" t="s">
        <v>84</v>
      </c>
      <c r="AV128" s="176" t="s">
        <v>125</v>
      </c>
      <c r="AW128" s="176" t="s">
        <v>33</v>
      </c>
      <c r="AX128" s="176" t="s">
        <v>82</v>
      </c>
      <c r="AY128" s="177" t="s">
        <v>126</v>
      </c>
    </row>
    <row r="129" spans="2:65" s="20" customFormat="1" ht="24.15" customHeight="1" x14ac:dyDescent="0.2">
      <c r="B129" s="19"/>
      <c r="C129" s="144" t="s">
        <v>84</v>
      </c>
      <c r="D129" s="144" t="s">
        <v>127</v>
      </c>
      <c r="E129" s="145" t="s">
        <v>747</v>
      </c>
      <c r="F129" s="146" t="s">
        <v>748</v>
      </c>
      <c r="G129" s="147" t="s">
        <v>749</v>
      </c>
      <c r="H129" s="148">
        <v>480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0.184</v>
      </c>
      <c r="P129" s="70">
        <f>O129*H129</f>
        <v>88.32</v>
      </c>
      <c r="Q129" s="70">
        <v>3.0000000000000001E-5</v>
      </c>
      <c r="R129" s="70">
        <f>Q129*H129</f>
        <v>1.44E-2</v>
      </c>
      <c r="S129" s="70">
        <v>0</v>
      </c>
      <c r="T129" s="152">
        <f>S129*H129</f>
        <v>0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750</v>
      </c>
    </row>
    <row r="130" spans="2:65" s="169" customFormat="1" ht="20.399999999999999" x14ac:dyDescent="0.2">
      <c r="B130" s="168"/>
      <c r="D130" s="154" t="s">
        <v>201</v>
      </c>
      <c r="E130" s="170" t="s">
        <v>1</v>
      </c>
      <c r="F130" s="171" t="s">
        <v>751</v>
      </c>
      <c r="H130" s="172">
        <v>480</v>
      </c>
      <c r="I130" s="208"/>
      <c r="L130" s="168"/>
      <c r="M130" s="173"/>
      <c r="T130" s="174"/>
      <c r="AT130" s="170" t="s">
        <v>201</v>
      </c>
      <c r="AU130" s="170" t="s">
        <v>84</v>
      </c>
      <c r="AV130" s="169" t="s">
        <v>84</v>
      </c>
      <c r="AW130" s="169" t="s">
        <v>33</v>
      </c>
      <c r="AX130" s="169" t="s">
        <v>76</v>
      </c>
      <c r="AY130" s="170" t="s">
        <v>126</v>
      </c>
    </row>
    <row r="131" spans="2:65" s="176" customFormat="1" x14ac:dyDescent="0.2">
      <c r="B131" s="175"/>
      <c r="D131" s="154" t="s">
        <v>201</v>
      </c>
      <c r="E131" s="177" t="s">
        <v>1</v>
      </c>
      <c r="F131" s="178" t="s">
        <v>203</v>
      </c>
      <c r="H131" s="179">
        <v>480</v>
      </c>
      <c r="I131" s="209"/>
      <c r="L131" s="175"/>
      <c r="M131" s="180"/>
      <c r="T131" s="181"/>
      <c r="AT131" s="177" t="s">
        <v>201</v>
      </c>
      <c r="AU131" s="177" t="s">
        <v>84</v>
      </c>
      <c r="AV131" s="176" t="s">
        <v>125</v>
      </c>
      <c r="AW131" s="176" t="s">
        <v>33</v>
      </c>
      <c r="AX131" s="176" t="s">
        <v>82</v>
      </c>
      <c r="AY131" s="177" t="s">
        <v>126</v>
      </c>
    </row>
    <row r="132" spans="2:65" s="20" customFormat="1" ht="24.15" customHeight="1" x14ac:dyDescent="0.2">
      <c r="B132" s="19"/>
      <c r="C132" s="144" t="s">
        <v>140</v>
      </c>
      <c r="D132" s="144" t="s">
        <v>127</v>
      </c>
      <c r="E132" s="145" t="s">
        <v>752</v>
      </c>
      <c r="F132" s="146" t="s">
        <v>753</v>
      </c>
      <c r="G132" s="147" t="s">
        <v>754</v>
      </c>
      <c r="H132" s="148">
        <v>20</v>
      </c>
      <c r="I132" s="1"/>
      <c r="J132" s="149">
        <f>ROUND(I132*H132,2)</f>
        <v>0</v>
      </c>
      <c r="K132" s="146" t="s">
        <v>131</v>
      </c>
      <c r="L132" s="19"/>
      <c r="M132" s="150" t="s">
        <v>1</v>
      </c>
      <c r="N132" s="151" t="s">
        <v>41</v>
      </c>
      <c r="O132" s="70">
        <v>0</v>
      </c>
      <c r="P132" s="70">
        <f>O132*H132</f>
        <v>0</v>
      </c>
      <c r="Q132" s="70">
        <v>0</v>
      </c>
      <c r="R132" s="70">
        <f>Q132*H132</f>
        <v>0</v>
      </c>
      <c r="S132" s="70">
        <v>0</v>
      </c>
      <c r="T132" s="152">
        <f>S132*H132</f>
        <v>0</v>
      </c>
      <c r="AR132" s="74" t="s">
        <v>125</v>
      </c>
      <c r="AT132" s="74" t="s">
        <v>127</v>
      </c>
      <c r="AU132" s="74" t="s">
        <v>84</v>
      </c>
      <c r="AY132" s="7" t="s">
        <v>126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7" t="s">
        <v>82</v>
      </c>
      <c r="BK132" s="153">
        <f>ROUND(I132*H132,2)</f>
        <v>0</v>
      </c>
      <c r="BL132" s="7" t="s">
        <v>125</v>
      </c>
      <c r="BM132" s="74" t="s">
        <v>755</v>
      </c>
    </row>
    <row r="133" spans="2:65" s="20" customFormat="1" ht="33" customHeight="1" x14ac:dyDescent="0.2">
      <c r="B133" s="19"/>
      <c r="C133" s="144" t="s">
        <v>125</v>
      </c>
      <c r="D133" s="144" t="s">
        <v>127</v>
      </c>
      <c r="E133" s="145" t="s">
        <v>756</v>
      </c>
      <c r="F133" s="146" t="s">
        <v>757</v>
      </c>
      <c r="G133" s="147" t="s">
        <v>225</v>
      </c>
      <c r="H133" s="148">
        <v>97.75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1.165</v>
      </c>
      <c r="P133" s="70">
        <f>O133*H133</f>
        <v>113.87875</v>
      </c>
      <c r="Q133" s="70">
        <v>0</v>
      </c>
      <c r="R133" s="70">
        <f>Q133*H133</f>
        <v>0</v>
      </c>
      <c r="S133" s="70">
        <v>0</v>
      </c>
      <c r="T133" s="152">
        <f>S133*H133</f>
        <v>0</v>
      </c>
      <c r="AR133" s="74" t="s">
        <v>125</v>
      </c>
      <c r="AT133" s="74" t="s">
        <v>127</v>
      </c>
      <c r="AU133" s="74" t="s">
        <v>84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125</v>
      </c>
      <c r="BM133" s="74" t="s">
        <v>758</v>
      </c>
    </row>
    <row r="134" spans="2:65" s="169" customFormat="1" x14ac:dyDescent="0.2">
      <c r="B134" s="168"/>
      <c r="D134" s="154" t="s">
        <v>201</v>
      </c>
      <c r="E134" s="170" t="s">
        <v>1</v>
      </c>
      <c r="F134" s="171" t="s">
        <v>759</v>
      </c>
      <c r="H134" s="172">
        <v>74.75</v>
      </c>
      <c r="I134" s="208"/>
      <c r="L134" s="168"/>
      <c r="M134" s="173"/>
      <c r="T134" s="174"/>
      <c r="AT134" s="170" t="s">
        <v>201</v>
      </c>
      <c r="AU134" s="170" t="s">
        <v>84</v>
      </c>
      <c r="AV134" s="169" t="s">
        <v>84</v>
      </c>
      <c r="AW134" s="169" t="s">
        <v>33</v>
      </c>
      <c r="AX134" s="169" t="s">
        <v>76</v>
      </c>
      <c r="AY134" s="170" t="s">
        <v>126</v>
      </c>
    </row>
    <row r="135" spans="2:65" s="169" customFormat="1" ht="20.399999999999999" x14ac:dyDescent="0.2">
      <c r="B135" s="168"/>
      <c r="D135" s="154" t="s">
        <v>201</v>
      </c>
      <c r="E135" s="170" t="s">
        <v>1</v>
      </c>
      <c r="F135" s="171" t="s">
        <v>760</v>
      </c>
      <c r="H135" s="172">
        <v>23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203</v>
      </c>
      <c r="H136" s="179">
        <v>97.75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44.25" customHeight="1" x14ac:dyDescent="0.2">
      <c r="B137" s="19"/>
      <c r="C137" s="144" t="s">
        <v>149</v>
      </c>
      <c r="D137" s="144" t="s">
        <v>127</v>
      </c>
      <c r="E137" s="145" t="s">
        <v>761</v>
      </c>
      <c r="F137" s="146" t="s">
        <v>762</v>
      </c>
      <c r="G137" s="147" t="s">
        <v>216</v>
      </c>
      <c r="H137" s="148">
        <v>25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3.26</v>
      </c>
      <c r="P137" s="70">
        <f>O137*H137</f>
        <v>81.5</v>
      </c>
      <c r="Q137" s="70">
        <v>1.7000000000000001E-2</v>
      </c>
      <c r="R137" s="70">
        <f>Q137*H137</f>
        <v>0.42500000000000004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763</v>
      </c>
    </row>
    <row r="138" spans="2:65" s="169" customFormat="1" x14ac:dyDescent="0.2">
      <c r="B138" s="168"/>
      <c r="D138" s="154" t="s">
        <v>201</v>
      </c>
      <c r="E138" s="170" t="s">
        <v>1</v>
      </c>
      <c r="F138" s="171" t="s">
        <v>764</v>
      </c>
      <c r="H138" s="172">
        <v>25</v>
      </c>
      <c r="I138" s="208"/>
      <c r="L138" s="168"/>
      <c r="M138" s="173"/>
      <c r="T138" s="174"/>
      <c r="AT138" s="170" t="s">
        <v>201</v>
      </c>
      <c r="AU138" s="170" t="s">
        <v>84</v>
      </c>
      <c r="AV138" s="169" t="s">
        <v>84</v>
      </c>
      <c r="AW138" s="169" t="s">
        <v>33</v>
      </c>
      <c r="AX138" s="169" t="s">
        <v>76</v>
      </c>
      <c r="AY138" s="170" t="s">
        <v>126</v>
      </c>
    </row>
    <row r="139" spans="2:65" s="176" customFormat="1" x14ac:dyDescent="0.2">
      <c r="B139" s="175"/>
      <c r="D139" s="154" t="s">
        <v>201</v>
      </c>
      <c r="E139" s="177" t="s">
        <v>1</v>
      </c>
      <c r="F139" s="178" t="s">
        <v>203</v>
      </c>
      <c r="H139" s="179">
        <v>25</v>
      </c>
      <c r="I139" s="209"/>
      <c r="L139" s="175"/>
      <c r="M139" s="180"/>
      <c r="T139" s="181"/>
      <c r="AT139" s="177" t="s">
        <v>201</v>
      </c>
      <c r="AU139" s="177" t="s">
        <v>84</v>
      </c>
      <c r="AV139" s="176" t="s">
        <v>125</v>
      </c>
      <c r="AW139" s="176" t="s">
        <v>33</v>
      </c>
      <c r="AX139" s="176" t="s">
        <v>82</v>
      </c>
      <c r="AY139" s="177" t="s">
        <v>126</v>
      </c>
    </row>
    <row r="140" spans="2:65" s="20" customFormat="1" ht="21.75" customHeight="1" x14ac:dyDescent="0.2">
      <c r="B140" s="19"/>
      <c r="C140" s="195" t="s">
        <v>153</v>
      </c>
      <c r="D140" s="195" t="s">
        <v>293</v>
      </c>
      <c r="E140" s="196" t="s">
        <v>765</v>
      </c>
      <c r="F140" s="197" t="s">
        <v>766</v>
      </c>
      <c r="G140" s="198" t="s">
        <v>216</v>
      </c>
      <c r="H140" s="199">
        <v>25</v>
      </c>
      <c r="I140" s="2"/>
      <c r="J140" s="200">
        <f>ROUND(I140*H140,2)</f>
        <v>0</v>
      </c>
      <c r="K140" s="197" t="s">
        <v>176</v>
      </c>
      <c r="L140" s="201"/>
      <c r="M140" s="202" t="s">
        <v>1</v>
      </c>
      <c r="N140" s="203" t="s">
        <v>41</v>
      </c>
      <c r="O140" s="70">
        <v>0</v>
      </c>
      <c r="P140" s="70">
        <f>O140*H140</f>
        <v>0</v>
      </c>
      <c r="Q140" s="70">
        <v>0.15290000000000001</v>
      </c>
      <c r="R140" s="70">
        <f>Q140*H140</f>
        <v>3.8225000000000002</v>
      </c>
      <c r="S140" s="70">
        <v>0</v>
      </c>
      <c r="T140" s="152">
        <f>S140*H140</f>
        <v>0</v>
      </c>
      <c r="AR140" s="74" t="s">
        <v>163</v>
      </c>
      <c r="AT140" s="74" t="s">
        <v>293</v>
      </c>
      <c r="AU140" s="74" t="s">
        <v>84</v>
      </c>
      <c r="AY140" s="7" t="s">
        <v>126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7" t="s">
        <v>82</v>
      </c>
      <c r="BK140" s="153">
        <f>ROUND(I140*H140,2)</f>
        <v>0</v>
      </c>
      <c r="BL140" s="7" t="s">
        <v>125</v>
      </c>
      <c r="BM140" s="74" t="s">
        <v>767</v>
      </c>
    </row>
    <row r="141" spans="2:65" s="20" customFormat="1" ht="21.75" customHeight="1" x14ac:dyDescent="0.2">
      <c r="B141" s="19"/>
      <c r="C141" s="144" t="s">
        <v>158</v>
      </c>
      <c r="D141" s="144" t="s">
        <v>127</v>
      </c>
      <c r="E141" s="145" t="s">
        <v>768</v>
      </c>
      <c r="F141" s="146" t="s">
        <v>769</v>
      </c>
      <c r="G141" s="147" t="s">
        <v>199</v>
      </c>
      <c r="H141" s="148">
        <v>149.5</v>
      </c>
      <c r="I141" s="1"/>
      <c r="J141" s="149">
        <f>ROUND(I141*H141,2)</f>
        <v>0</v>
      </c>
      <c r="K141" s="146" t="s">
        <v>131</v>
      </c>
      <c r="L141" s="19"/>
      <c r="M141" s="150" t="s">
        <v>1</v>
      </c>
      <c r="N141" s="151" t="s">
        <v>41</v>
      </c>
      <c r="O141" s="70">
        <v>0.40200000000000002</v>
      </c>
      <c r="P141" s="70">
        <f>O141*H141</f>
        <v>60.099000000000004</v>
      </c>
      <c r="Q141" s="70">
        <v>1.99E-3</v>
      </c>
      <c r="R141" s="70">
        <f>Q141*H141</f>
        <v>0.29750500000000002</v>
      </c>
      <c r="S141" s="70">
        <v>0</v>
      </c>
      <c r="T141" s="152">
        <f>S141*H141</f>
        <v>0</v>
      </c>
      <c r="AR141" s="74" t="s">
        <v>125</v>
      </c>
      <c r="AT141" s="74" t="s">
        <v>127</v>
      </c>
      <c r="AU141" s="74" t="s">
        <v>84</v>
      </c>
      <c r="AY141" s="7" t="s">
        <v>126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7" t="s">
        <v>82</v>
      </c>
      <c r="BK141" s="153">
        <f>ROUND(I141*H141,2)</f>
        <v>0</v>
      </c>
      <c r="BL141" s="7" t="s">
        <v>125</v>
      </c>
      <c r="BM141" s="74" t="s">
        <v>770</v>
      </c>
    </row>
    <row r="142" spans="2:65" s="169" customFormat="1" x14ac:dyDescent="0.2">
      <c r="B142" s="168"/>
      <c r="D142" s="154" t="s">
        <v>201</v>
      </c>
      <c r="E142" s="170" t="s">
        <v>1</v>
      </c>
      <c r="F142" s="171" t="s">
        <v>771</v>
      </c>
      <c r="H142" s="172">
        <v>149.5</v>
      </c>
      <c r="I142" s="208"/>
      <c r="L142" s="168"/>
      <c r="M142" s="173"/>
      <c r="T142" s="174"/>
      <c r="AT142" s="170" t="s">
        <v>201</v>
      </c>
      <c r="AU142" s="170" t="s">
        <v>84</v>
      </c>
      <c r="AV142" s="169" t="s">
        <v>84</v>
      </c>
      <c r="AW142" s="169" t="s">
        <v>33</v>
      </c>
      <c r="AX142" s="169" t="s">
        <v>76</v>
      </c>
      <c r="AY142" s="170" t="s">
        <v>126</v>
      </c>
    </row>
    <row r="143" spans="2:65" s="176" customFormat="1" x14ac:dyDescent="0.2">
      <c r="B143" s="175"/>
      <c r="D143" s="154" t="s">
        <v>201</v>
      </c>
      <c r="E143" s="177" t="s">
        <v>1</v>
      </c>
      <c r="F143" s="178" t="s">
        <v>203</v>
      </c>
      <c r="H143" s="179">
        <v>149.5</v>
      </c>
      <c r="I143" s="209"/>
      <c r="L143" s="175"/>
      <c r="M143" s="180"/>
      <c r="T143" s="181"/>
      <c r="AT143" s="177" t="s">
        <v>201</v>
      </c>
      <c r="AU143" s="177" t="s">
        <v>84</v>
      </c>
      <c r="AV143" s="176" t="s">
        <v>125</v>
      </c>
      <c r="AW143" s="176" t="s">
        <v>33</v>
      </c>
      <c r="AX143" s="176" t="s">
        <v>82</v>
      </c>
      <c r="AY143" s="177" t="s">
        <v>126</v>
      </c>
    </row>
    <row r="144" spans="2:65" s="20" customFormat="1" ht="24.15" customHeight="1" x14ac:dyDescent="0.2">
      <c r="B144" s="19"/>
      <c r="C144" s="144" t="s">
        <v>163</v>
      </c>
      <c r="D144" s="144" t="s">
        <v>127</v>
      </c>
      <c r="E144" s="145" t="s">
        <v>772</v>
      </c>
      <c r="F144" s="146" t="s">
        <v>773</v>
      </c>
      <c r="G144" s="147" t="s">
        <v>199</v>
      </c>
      <c r="H144" s="148">
        <v>149.5</v>
      </c>
      <c r="I144" s="1"/>
      <c r="J144" s="149">
        <f>ROUND(I144*H144,2)</f>
        <v>0</v>
      </c>
      <c r="K144" s="146" t="s">
        <v>131</v>
      </c>
      <c r="L144" s="19"/>
      <c r="M144" s="150" t="s">
        <v>1</v>
      </c>
      <c r="N144" s="151" t="s">
        <v>41</v>
      </c>
      <c r="O144" s="70">
        <v>0.17799999999999999</v>
      </c>
      <c r="P144" s="70">
        <f>O144*H144</f>
        <v>26.610999999999997</v>
      </c>
      <c r="Q144" s="70">
        <v>0</v>
      </c>
      <c r="R144" s="70">
        <f>Q144*H144</f>
        <v>0</v>
      </c>
      <c r="S144" s="70">
        <v>0</v>
      </c>
      <c r="T144" s="152">
        <f>S144*H144</f>
        <v>0</v>
      </c>
      <c r="AR144" s="74" t="s">
        <v>125</v>
      </c>
      <c r="AT144" s="74" t="s">
        <v>127</v>
      </c>
      <c r="AU144" s="74" t="s">
        <v>84</v>
      </c>
      <c r="AY144" s="7" t="s">
        <v>126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7" t="s">
        <v>82</v>
      </c>
      <c r="BK144" s="153">
        <f>ROUND(I144*H144,2)</f>
        <v>0</v>
      </c>
      <c r="BL144" s="7" t="s">
        <v>125</v>
      </c>
      <c r="BM144" s="74" t="s">
        <v>774</v>
      </c>
    </row>
    <row r="145" spans="2:65" s="20" customFormat="1" ht="37.950000000000003" customHeight="1" x14ac:dyDescent="0.2">
      <c r="B145" s="19"/>
      <c r="C145" s="144" t="s">
        <v>168</v>
      </c>
      <c r="D145" s="144" t="s">
        <v>127</v>
      </c>
      <c r="E145" s="145" t="s">
        <v>242</v>
      </c>
      <c r="F145" s="146" t="s">
        <v>243</v>
      </c>
      <c r="G145" s="147" t="s">
        <v>225</v>
      </c>
      <c r="H145" s="148">
        <v>105.539</v>
      </c>
      <c r="I145" s="1"/>
      <c r="J145" s="149">
        <f>ROUND(I145*H145,2)</f>
        <v>0</v>
      </c>
      <c r="K145" s="146" t="s">
        <v>131</v>
      </c>
      <c r="L145" s="19"/>
      <c r="M145" s="150" t="s">
        <v>1</v>
      </c>
      <c r="N145" s="151" t="s">
        <v>41</v>
      </c>
      <c r="O145" s="70">
        <v>9.9000000000000005E-2</v>
      </c>
      <c r="P145" s="70">
        <f>O145*H145</f>
        <v>10.448361</v>
      </c>
      <c r="Q145" s="70">
        <v>0</v>
      </c>
      <c r="R145" s="70">
        <f>Q145*H145</f>
        <v>0</v>
      </c>
      <c r="S145" s="70">
        <v>0</v>
      </c>
      <c r="T145" s="152">
        <f>S145*H145</f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7" t="s">
        <v>82</v>
      </c>
      <c r="BK145" s="153">
        <f>ROUND(I145*H145,2)</f>
        <v>0</v>
      </c>
      <c r="BL145" s="7" t="s">
        <v>125</v>
      </c>
      <c r="BM145" s="74" t="s">
        <v>775</v>
      </c>
    </row>
    <row r="146" spans="2:65" s="169" customFormat="1" x14ac:dyDescent="0.2">
      <c r="B146" s="168"/>
      <c r="D146" s="154" t="s">
        <v>201</v>
      </c>
      <c r="E146" s="170" t="s">
        <v>1</v>
      </c>
      <c r="F146" s="171" t="s">
        <v>776</v>
      </c>
      <c r="H146" s="172">
        <v>97.75</v>
      </c>
      <c r="I146" s="208"/>
      <c r="L146" s="168"/>
      <c r="M146" s="173"/>
      <c r="T146" s="174"/>
      <c r="AT146" s="170" t="s">
        <v>201</v>
      </c>
      <c r="AU146" s="170" t="s">
        <v>84</v>
      </c>
      <c r="AV146" s="169" t="s">
        <v>84</v>
      </c>
      <c r="AW146" s="169" t="s">
        <v>33</v>
      </c>
      <c r="AX146" s="169" t="s">
        <v>76</v>
      </c>
      <c r="AY146" s="170" t="s">
        <v>126</v>
      </c>
    </row>
    <row r="147" spans="2:65" s="169" customFormat="1" x14ac:dyDescent="0.2">
      <c r="B147" s="168"/>
      <c r="D147" s="154" t="s">
        <v>201</v>
      </c>
      <c r="E147" s="170" t="s">
        <v>1</v>
      </c>
      <c r="F147" s="171" t="s">
        <v>777</v>
      </c>
      <c r="H147" s="172">
        <v>7.7889999999999997</v>
      </c>
      <c r="I147" s="208"/>
      <c r="L147" s="168"/>
      <c r="M147" s="173"/>
      <c r="T147" s="174"/>
      <c r="AT147" s="170" t="s">
        <v>201</v>
      </c>
      <c r="AU147" s="170" t="s">
        <v>84</v>
      </c>
      <c r="AV147" s="169" t="s">
        <v>84</v>
      </c>
      <c r="AW147" s="169" t="s">
        <v>33</v>
      </c>
      <c r="AX147" s="169" t="s">
        <v>76</v>
      </c>
      <c r="AY147" s="170" t="s">
        <v>126</v>
      </c>
    </row>
    <row r="148" spans="2:65" s="176" customFormat="1" x14ac:dyDescent="0.2">
      <c r="B148" s="175"/>
      <c r="D148" s="154" t="s">
        <v>201</v>
      </c>
      <c r="E148" s="177" t="s">
        <v>1</v>
      </c>
      <c r="F148" s="178" t="s">
        <v>203</v>
      </c>
      <c r="H148" s="179">
        <v>105.539</v>
      </c>
      <c r="I148" s="209"/>
      <c r="L148" s="175"/>
      <c r="M148" s="180"/>
      <c r="T148" s="181"/>
      <c r="AT148" s="177" t="s">
        <v>201</v>
      </c>
      <c r="AU148" s="177" t="s">
        <v>84</v>
      </c>
      <c r="AV148" s="176" t="s">
        <v>125</v>
      </c>
      <c r="AW148" s="176" t="s">
        <v>33</v>
      </c>
      <c r="AX148" s="176" t="s">
        <v>82</v>
      </c>
      <c r="AY148" s="177" t="s">
        <v>126</v>
      </c>
    </row>
    <row r="149" spans="2:65" s="20" customFormat="1" ht="37.950000000000003" customHeight="1" x14ac:dyDescent="0.2">
      <c r="B149" s="19"/>
      <c r="C149" s="144" t="s">
        <v>173</v>
      </c>
      <c r="D149" s="144" t="s">
        <v>127</v>
      </c>
      <c r="E149" s="145" t="s">
        <v>247</v>
      </c>
      <c r="F149" s="146" t="s">
        <v>248</v>
      </c>
      <c r="G149" s="147" t="s">
        <v>225</v>
      </c>
      <c r="H149" s="148">
        <v>527.69500000000005</v>
      </c>
      <c r="I149" s="1"/>
      <c r="J149" s="149">
        <f>ROUND(I149*H149,2)</f>
        <v>0</v>
      </c>
      <c r="K149" s="146" t="s">
        <v>131</v>
      </c>
      <c r="L149" s="19"/>
      <c r="M149" s="150" t="s">
        <v>1</v>
      </c>
      <c r="N149" s="151" t="s">
        <v>41</v>
      </c>
      <c r="O149" s="70">
        <v>6.0000000000000001E-3</v>
      </c>
      <c r="P149" s="70">
        <f>O149*H149</f>
        <v>3.1661700000000002</v>
      </c>
      <c r="Q149" s="70">
        <v>0</v>
      </c>
      <c r="R149" s="70">
        <f>Q149*H149</f>
        <v>0</v>
      </c>
      <c r="S149" s="70">
        <v>0</v>
      </c>
      <c r="T149" s="152">
        <f>S149*H149</f>
        <v>0</v>
      </c>
      <c r="AR149" s="74" t="s">
        <v>125</v>
      </c>
      <c r="AT149" s="74" t="s">
        <v>127</v>
      </c>
      <c r="AU149" s="74" t="s">
        <v>84</v>
      </c>
      <c r="AY149" s="7" t="s">
        <v>126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7" t="s">
        <v>82</v>
      </c>
      <c r="BK149" s="153">
        <f>ROUND(I149*H149,2)</f>
        <v>0</v>
      </c>
      <c r="BL149" s="7" t="s">
        <v>125</v>
      </c>
      <c r="BM149" s="74" t="s">
        <v>778</v>
      </c>
    </row>
    <row r="150" spans="2:65" s="183" customFormat="1" x14ac:dyDescent="0.2">
      <c r="B150" s="182"/>
      <c r="D150" s="154" t="s">
        <v>201</v>
      </c>
      <c r="E150" s="184" t="s">
        <v>1</v>
      </c>
      <c r="F150" s="185" t="s">
        <v>250</v>
      </c>
      <c r="H150" s="184" t="s">
        <v>1</v>
      </c>
      <c r="I150" s="210"/>
      <c r="L150" s="182"/>
      <c r="M150" s="186"/>
      <c r="T150" s="187"/>
      <c r="AT150" s="184" t="s">
        <v>201</v>
      </c>
      <c r="AU150" s="184" t="s">
        <v>84</v>
      </c>
      <c r="AV150" s="183" t="s">
        <v>82</v>
      </c>
      <c r="AW150" s="183" t="s">
        <v>33</v>
      </c>
      <c r="AX150" s="183" t="s">
        <v>76</v>
      </c>
      <c r="AY150" s="184" t="s">
        <v>126</v>
      </c>
    </row>
    <row r="151" spans="2:65" s="169" customFormat="1" ht="20.399999999999999" x14ac:dyDescent="0.2">
      <c r="B151" s="168"/>
      <c r="D151" s="154" t="s">
        <v>201</v>
      </c>
      <c r="E151" s="170" t="s">
        <v>1</v>
      </c>
      <c r="F151" s="171" t="s">
        <v>779</v>
      </c>
      <c r="H151" s="172">
        <v>488.75</v>
      </c>
      <c r="I151" s="208"/>
      <c r="L151" s="168"/>
      <c r="M151" s="173"/>
      <c r="T151" s="174"/>
      <c r="AT151" s="170" t="s">
        <v>201</v>
      </c>
      <c r="AU151" s="170" t="s">
        <v>84</v>
      </c>
      <c r="AV151" s="169" t="s">
        <v>84</v>
      </c>
      <c r="AW151" s="169" t="s">
        <v>33</v>
      </c>
      <c r="AX151" s="169" t="s">
        <v>76</v>
      </c>
      <c r="AY151" s="170" t="s">
        <v>126</v>
      </c>
    </row>
    <row r="152" spans="2:65" s="169" customFormat="1" x14ac:dyDescent="0.2">
      <c r="B152" s="168"/>
      <c r="D152" s="154" t="s">
        <v>201</v>
      </c>
      <c r="E152" s="170" t="s">
        <v>1</v>
      </c>
      <c r="F152" s="171" t="s">
        <v>780</v>
      </c>
      <c r="H152" s="172">
        <v>38.945</v>
      </c>
      <c r="I152" s="208"/>
      <c r="L152" s="168"/>
      <c r="M152" s="173"/>
      <c r="T152" s="174"/>
      <c r="AT152" s="170" t="s">
        <v>201</v>
      </c>
      <c r="AU152" s="170" t="s">
        <v>84</v>
      </c>
      <c r="AV152" s="169" t="s">
        <v>84</v>
      </c>
      <c r="AW152" s="169" t="s">
        <v>33</v>
      </c>
      <c r="AX152" s="169" t="s">
        <v>76</v>
      </c>
      <c r="AY152" s="170" t="s">
        <v>126</v>
      </c>
    </row>
    <row r="153" spans="2:65" s="176" customFormat="1" x14ac:dyDescent="0.2">
      <c r="B153" s="175"/>
      <c r="D153" s="154" t="s">
        <v>201</v>
      </c>
      <c r="E153" s="177" t="s">
        <v>1</v>
      </c>
      <c r="F153" s="178" t="s">
        <v>203</v>
      </c>
      <c r="H153" s="179">
        <v>527.69500000000005</v>
      </c>
      <c r="I153" s="209"/>
      <c r="L153" s="175"/>
      <c r="M153" s="180"/>
      <c r="T153" s="181"/>
      <c r="AT153" s="177" t="s">
        <v>201</v>
      </c>
      <c r="AU153" s="177" t="s">
        <v>84</v>
      </c>
      <c r="AV153" s="176" t="s">
        <v>125</v>
      </c>
      <c r="AW153" s="176" t="s">
        <v>33</v>
      </c>
      <c r="AX153" s="176" t="s">
        <v>82</v>
      </c>
      <c r="AY153" s="177" t="s">
        <v>126</v>
      </c>
    </row>
    <row r="154" spans="2:65" s="20" customFormat="1" ht="24.15" customHeight="1" x14ac:dyDescent="0.2">
      <c r="B154" s="19"/>
      <c r="C154" s="144" t="s">
        <v>181</v>
      </c>
      <c r="D154" s="144" t="s">
        <v>127</v>
      </c>
      <c r="E154" s="145" t="s">
        <v>781</v>
      </c>
      <c r="F154" s="146" t="s">
        <v>782</v>
      </c>
      <c r="G154" s="147" t="s">
        <v>225</v>
      </c>
      <c r="H154" s="148">
        <v>7.7889999999999997</v>
      </c>
      <c r="I154" s="1"/>
      <c r="J154" s="149">
        <f>ROUND(I154*H154,2)</f>
        <v>0</v>
      </c>
      <c r="K154" s="146" t="s">
        <v>131</v>
      </c>
      <c r="L154" s="19"/>
      <c r="M154" s="150" t="s">
        <v>1</v>
      </c>
      <c r="N154" s="151" t="s">
        <v>41</v>
      </c>
      <c r="O154" s="70">
        <v>0.25600000000000001</v>
      </c>
      <c r="P154" s="70">
        <f>O154*H154</f>
        <v>1.993984</v>
      </c>
      <c r="Q154" s="70">
        <v>0</v>
      </c>
      <c r="R154" s="70">
        <f>Q154*H154</f>
        <v>0</v>
      </c>
      <c r="S154" s="70">
        <v>0</v>
      </c>
      <c r="T154" s="152">
        <f>S154*H154</f>
        <v>0</v>
      </c>
      <c r="AR154" s="74" t="s">
        <v>125</v>
      </c>
      <c r="AT154" s="74" t="s">
        <v>127</v>
      </c>
      <c r="AU154" s="74" t="s">
        <v>84</v>
      </c>
      <c r="AY154" s="7" t="s">
        <v>126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7" t="s">
        <v>82</v>
      </c>
      <c r="BK154" s="153">
        <f>ROUND(I154*H154,2)</f>
        <v>0</v>
      </c>
      <c r="BL154" s="7" t="s">
        <v>125</v>
      </c>
      <c r="BM154" s="74" t="s">
        <v>783</v>
      </c>
    </row>
    <row r="155" spans="2:65" s="169" customFormat="1" x14ac:dyDescent="0.2">
      <c r="B155" s="168"/>
      <c r="D155" s="154" t="s">
        <v>201</v>
      </c>
      <c r="E155" s="170" t="s">
        <v>1</v>
      </c>
      <c r="F155" s="171" t="s">
        <v>784</v>
      </c>
      <c r="H155" s="172">
        <v>7.7889999999999997</v>
      </c>
      <c r="I155" s="208"/>
      <c r="L155" s="168"/>
      <c r="M155" s="173"/>
      <c r="T155" s="174"/>
      <c r="AT155" s="170" t="s">
        <v>201</v>
      </c>
      <c r="AU155" s="170" t="s">
        <v>84</v>
      </c>
      <c r="AV155" s="169" t="s">
        <v>84</v>
      </c>
      <c r="AW155" s="169" t="s">
        <v>33</v>
      </c>
      <c r="AX155" s="169" t="s">
        <v>76</v>
      </c>
      <c r="AY155" s="170" t="s">
        <v>126</v>
      </c>
    </row>
    <row r="156" spans="2:65" s="176" customFormat="1" x14ac:dyDescent="0.2">
      <c r="B156" s="175"/>
      <c r="D156" s="154" t="s">
        <v>201</v>
      </c>
      <c r="E156" s="177" t="s">
        <v>1</v>
      </c>
      <c r="F156" s="178" t="s">
        <v>203</v>
      </c>
      <c r="H156" s="179">
        <v>7.7889999999999997</v>
      </c>
      <c r="I156" s="209"/>
      <c r="L156" s="175"/>
      <c r="M156" s="180"/>
      <c r="T156" s="181"/>
      <c r="AT156" s="177" t="s">
        <v>201</v>
      </c>
      <c r="AU156" s="177" t="s">
        <v>84</v>
      </c>
      <c r="AV156" s="176" t="s">
        <v>125</v>
      </c>
      <c r="AW156" s="176" t="s">
        <v>33</v>
      </c>
      <c r="AX156" s="176" t="s">
        <v>82</v>
      </c>
      <c r="AY156" s="177" t="s">
        <v>126</v>
      </c>
    </row>
    <row r="157" spans="2:65" s="20" customFormat="1" ht="33" customHeight="1" x14ac:dyDescent="0.2">
      <c r="B157" s="19"/>
      <c r="C157" s="144" t="s">
        <v>253</v>
      </c>
      <c r="D157" s="144" t="s">
        <v>127</v>
      </c>
      <c r="E157" s="145" t="s">
        <v>265</v>
      </c>
      <c r="F157" s="146" t="s">
        <v>266</v>
      </c>
      <c r="G157" s="147" t="s">
        <v>267</v>
      </c>
      <c r="H157" s="148">
        <v>189.97</v>
      </c>
      <c r="I157" s="1"/>
      <c r="J157" s="149">
        <f>ROUND(I157*H157,2)</f>
        <v>0</v>
      </c>
      <c r="K157" s="146" t="s">
        <v>131</v>
      </c>
      <c r="L157" s="19"/>
      <c r="M157" s="150" t="s">
        <v>1</v>
      </c>
      <c r="N157" s="151" t="s">
        <v>41</v>
      </c>
      <c r="O157" s="70">
        <v>0</v>
      </c>
      <c r="P157" s="70">
        <f>O157*H157</f>
        <v>0</v>
      </c>
      <c r="Q157" s="70">
        <v>0</v>
      </c>
      <c r="R157" s="70">
        <f>Q157*H157</f>
        <v>0</v>
      </c>
      <c r="S157" s="70">
        <v>0</v>
      </c>
      <c r="T157" s="152">
        <f>S157*H157</f>
        <v>0</v>
      </c>
      <c r="AR157" s="74" t="s">
        <v>125</v>
      </c>
      <c r="AT157" s="74" t="s">
        <v>127</v>
      </c>
      <c r="AU157" s="74" t="s">
        <v>84</v>
      </c>
      <c r="AY157" s="7" t="s">
        <v>126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7" t="s">
        <v>82</v>
      </c>
      <c r="BK157" s="153">
        <f>ROUND(I157*H157,2)</f>
        <v>0</v>
      </c>
      <c r="BL157" s="7" t="s">
        <v>125</v>
      </c>
      <c r="BM157" s="74" t="s">
        <v>785</v>
      </c>
    </row>
    <row r="158" spans="2:65" s="169" customFormat="1" x14ac:dyDescent="0.2">
      <c r="B158" s="168"/>
      <c r="D158" s="154" t="s">
        <v>201</v>
      </c>
      <c r="E158" s="170" t="s">
        <v>1</v>
      </c>
      <c r="F158" s="171" t="s">
        <v>786</v>
      </c>
      <c r="H158" s="172">
        <v>175.95</v>
      </c>
      <c r="I158" s="208"/>
      <c r="L158" s="168"/>
      <c r="M158" s="173"/>
      <c r="T158" s="174"/>
      <c r="AT158" s="170" t="s">
        <v>201</v>
      </c>
      <c r="AU158" s="170" t="s">
        <v>84</v>
      </c>
      <c r="AV158" s="169" t="s">
        <v>84</v>
      </c>
      <c r="AW158" s="169" t="s">
        <v>33</v>
      </c>
      <c r="AX158" s="169" t="s">
        <v>76</v>
      </c>
      <c r="AY158" s="170" t="s">
        <v>126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787</v>
      </c>
      <c r="H159" s="172">
        <v>14.02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203</v>
      </c>
      <c r="H160" s="179">
        <v>189.97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20" customFormat="1" ht="16.5" customHeight="1" x14ac:dyDescent="0.2">
      <c r="B161" s="19"/>
      <c r="C161" s="144" t="s">
        <v>258</v>
      </c>
      <c r="D161" s="144" t="s">
        <v>127</v>
      </c>
      <c r="E161" s="145" t="s">
        <v>271</v>
      </c>
      <c r="F161" s="146" t="s">
        <v>272</v>
      </c>
      <c r="G161" s="147" t="s">
        <v>225</v>
      </c>
      <c r="H161" s="148">
        <v>105.539</v>
      </c>
      <c r="I161" s="1"/>
      <c r="J161" s="149">
        <f>ROUND(I161*H161,2)</f>
        <v>0</v>
      </c>
      <c r="K161" s="146" t="s">
        <v>131</v>
      </c>
      <c r="L161" s="19"/>
      <c r="M161" s="150" t="s">
        <v>1</v>
      </c>
      <c r="N161" s="151" t="s">
        <v>41</v>
      </c>
      <c r="O161" s="70">
        <v>8.9999999999999993E-3</v>
      </c>
      <c r="P161" s="70">
        <f>O161*H161</f>
        <v>0.94985099999999989</v>
      </c>
      <c r="Q161" s="70">
        <v>0</v>
      </c>
      <c r="R161" s="70">
        <f>Q161*H161</f>
        <v>0</v>
      </c>
      <c r="S161" s="70">
        <v>0</v>
      </c>
      <c r="T161" s="152">
        <f>S161*H161</f>
        <v>0</v>
      </c>
      <c r="AR161" s="74" t="s">
        <v>125</v>
      </c>
      <c r="AT161" s="74" t="s">
        <v>127</v>
      </c>
      <c r="AU161" s="74" t="s">
        <v>84</v>
      </c>
      <c r="AY161" s="7" t="s">
        <v>126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7" t="s">
        <v>82</v>
      </c>
      <c r="BK161" s="153">
        <f>ROUND(I161*H161,2)</f>
        <v>0</v>
      </c>
      <c r="BL161" s="7" t="s">
        <v>125</v>
      </c>
      <c r="BM161" s="74" t="s">
        <v>788</v>
      </c>
    </row>
    <row r="162" spans="2:65" s="169" customFormat="1" x14ac:dyDescent="0.2">
      <c r="B162" s="168"/>
      <c r="D162" s="154" t="s">
        <v>201</v>
      </c>
      <c r="E162" s="170" t="s">
        <v>1</v>
      </c>
      <c r="F162" s="171" t="s">
        <v>776</v>
      </c>
      <c r="H162" s="172">
        <v>97.75</v>
      </c>
      <c r="I162" s="208"/>
      <c r="L162" s="168"/>
      <c r="M162" s="173"/>
      <c r="T162" s="174"/>
      <c r="AT162" s="170" t="s">
        <v>201</v>
      </c>
      <c r="AU162" s="170" t="s">
        <v>84</v>
      </c>
      <c r="AV162" s="169" t="s">
        <v>84</v>
      </c>
      <c r="AW162" s="169" t="s">
        <v>33</v>
      </c>
      <c r="AX162" s="169" t="s">
        <v>76</v>
      </c>
      <c r="AY162" s="170" t="s">
        <v>126</v>
      </c>
    </row>
    <row r="163" spans="2:65" s="169" customFormat="1" x14ac:dyDescent="0.2">
      <c r="B163" s="168"/>
      <c r="D163" s="154" t="s">
        <v>201</v>
      </c>
      <c r="E163" s="170" t="s">
        <v>1</v>
      </c>
      <c r="F163" s="171" t="s">
        <v>789</v>
      </c>
      <c r="H163" s="172">
        <v>7.7889999999999997</v>
      </c>
      <c r="I163" s="208"/>
      <c r="L163" s="168"/>
      <c r="M163" s="173"/>
      <c r="T163" s="174"/>
      <c r="AT163" s="170" t="s">
        <v>201</v>
      </c>
      <c r="AU163" s="170" t="s">
        <v>84</v>
      </c>
      <c r="AV163" s="169" t="s">
        <v>84</v>
      </c>
      <c r="AW163" s="169" t="s">
        <v>33</v>
      </c>
      <c r="AX163" s="169" t="s">
        <v>76</v>
      </c>
      <c r="AY163" s="170" t="s">
        <v>126</v>
      </c>
    </row>
    <row r="164" spans="2:65" s="176" customFormat="1" x14ac:dyDescent="0.2">
      <c r="B164" s="175"/>
      <c r="D164" s="154" t="s">
        <v>201</v>
      </c>
      <c r="E164" s="177" t="s">
        <v>1</v>
      </c>
      <c r="F164" s="178" t="s">
        <v>203</v>
      </c>
      <c r="H164" s="179">
        <v>105.539</v>
      </c>
      <c r="I164" s="209"/>
      <c r="L164" s="175"/>
      <c r="M164" s="180"/>
      <c r="T164" s="181"/>
      <c r="AT164" s="177" t="s">
        <v>201</v>
      </c>
      <c r="AU164" s="177" t="s">
        <v>84</v>
      </c>
      <c r="AV164" s="176" t="s">
        <v>125</v>
      </c>
      <c r="AW164" s="176" t="s">
        <v>33</v>
      </c>
      <c r="AX164" s="176" t="s">
        <v>82</v>
      </c>
      <c r="AY164" s="177" t="s">
        <v>126</v>
      </c>
    </row>
    <row r="165" spans="2:65" s="20" customFormat="1" ht="24.15" customHeight="1" x14ac:dyDescent="0.2">
      <c r="B165" s="19"/>
      <c r="C165" s="144" t="s">
        <v>264</v>
      </c>
      <c r="D165" s="144" t="s">
        <v>127</v>
      </c>
      <c r="E165" s="145" t="s">
        <v>790</v>
      </c>
      <c r="F165" s="146" t="s">
        <v>791</v>
      </c>
      <c r="G165" s="147" t="s">
        <v>225</v>
      </c>
      <c r="H165" s="148">
        <v>70.125</v>
      </c>
      <c r="I165" s="1"/>
      <c r="J165" s="149">
        <f>ROUND(I165*H165,2)</f>
        <v>0</v>
      </c>
      <c r="K165" s="146" t="s">
        <v>131</v>
      </c>
      <c r="L165" s="19"/>
      <c r="M165" s="150" t="s">
        <v>1</v>
      </c>
      <c r="N165" s="151" t="s">
        <v>41</v>
      </c>
      <c r="O165" s="70">
        <v>0.32800000000000001</v>
      </c>
      <c r="P165" s="70">
        <f>O165*H165</f>
        <v>23.001000000000001</v>
      </c>
      <c r="Q165" s="70">
        <v>0</v>
      </c>
      <c r="R165" s="70">
        <f>Q165*H165</f>
        <v>0</v>
      </c>
      <c r="S165" s="70">
        <v>0</v>
      </c>
      <c r="T165" s="152">
        <f>S165*H165</f>
        <v>0</v>
      </c>
      <c r="AR165" s="74" t="s">
        <v>125</v>
      </c>
      <c r="AT165" s="74" t="s">
        <v>127</v>
      </c>
      <c r="AU165" s="74" t="s">
        <v>84</v>
      </c>
      <c r="AY165" s="7" t="s">
        <v>126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7" t="s">
        <v>82</v>
      </c>
      <c r="BK165" s="153">
        <f>ROUND(I165*H165,2)</f>
        <v>0</v>
      </c>
      <c r="BL165" s="7" t="s">
        <v>125</v>
      </c>
      <c r="BM165" s="74" t="s">
        <v>792</v>
      </c>
    </row>
    <row r="166" spans="2:65" s="183" customFormat="1" ht="30.6" x14ac:dyDescent="0.2">
      <c r="B166" s="182"/>
      <c r="D166" s="154" t="s">
        <v>201</v>
      </c>
      <c r="E166" s="184" t="s">
        <v>1</v>
      </c>
      <c r="F166" s="185" t="s">
        <v>793</v>
      </c>
      <c r="H166" s="184" t="s">
        <v>1</v>
      </c>
      <c r="I166" s="210"/>
      <c r="L166" s="182"/>
      <c r="M166" s="186"/>
      <c r="T166" s="187"/>
      <c r="AT166" s="184" t="s">
        <v>201</v>
      </c>
      <c r="AU166" s="184" t="s">
        <v>84</v>
      </c>
      <c r="AV166" s="183" t="s">
        <v>82</v>
      </c>
      <c r="AW166" s="183" t="s">
        <v>33</v>
      </c>
      <c r="AX166" s="183" t="s">
        <v>76</v>
      </c>
      <c r="AY166" s="184" t="s">
        <v>126</v>
      </c>
    </row>
    <row r="167" spans="2:65" s="169" customFormat="1" x14ac:dyDescent="0.2">
      <c r="B167" s="168"/>
      <c r="D167" s="154" t="s">
        <v>201</v>
      </c>
      <c r="E167" s="170" t="s">
        <v>1</v>
      </c>
      <c r="F167" s="171" t="s">
        <v>794</v>
      </c>
      <c r="H167" s="172">
        <v>97.75</v>
      </c>
      <c r="I167" s="208"/>
      <c r="L167" s="168"/>
      <c r="M167" s="173"/>
      <c r="T167" s="174"/>
      <c r="AT167" s="170" t="s">
        <v>201</v>
      </c>
      <c r="AU167" s="170" t="s">
        <v>84</v>
      </c>
      <c r="AV167" s="169" t="s">
        <v>84</v>
      </c>
      <c r="AW167" s="169" t="s">
        <v>33</v>
      </c>
      <c r="AX167" s="169" t="s">
        <v>76</v>
      </c>
      <c r="AY167" s="170" t="s">
        <v>126</v>
      </c>
    </row>
    <row r="168" spans="2:65" s="169" customFormat="1" x14ac:dyDescent="0.2">
      <c r="B168" s="168"/>
      <c r="D168" s="154" t="s">
        <v>201</v>
      </c>
      <c r="E168" s="170" t="s">
        <v>1</v>
      </c>
      <c r="F168" s="171" t="s">
        <v>795</v>
      </c>
      <c r="H168" s="172">
        <v>-3.25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69" customFormat="1" x14ac:dyDescent="0.2">
      <c r="B169" s="168"/>
      <c r="D169" s="154" t="s">
        <v>201</v>
      </c>
      <c r="E169" s="170" t="s">
        <v>1</v>
      </c>
      <c r="F169" s="171" t="s">
        <v>796</v>
      </c>
      <c r="H169" s="172">
        <v>-24.375</v>
      </c>
      <c r="I169" s="208"/>
      <c r="L169" s="168"/>
      <c r="M169" s="173"/>
      <c r="T169" s="174"/>
      <c r="AT169" s="170" t="s">
        <v>201</v>
      </c>
      <c r="AU169" s="170" t="s">
        <v>84</v>
      </c>
      <c r="AV169" s="169" t="s">
        <v>84</v>
      </c>
      <c r="AW169" s="169" t="s">
        <v>33</v>
      </c>
      <c r="AX169" s="169" t="s">
        <v>76</v>
      </c>
      <c r="AY169" s="170" t="s">
        <v>126</v>
      </c>
    </row>
    <row r="170" spans="2:65" s="176" customFormat="1" x14ac:dyDescent="0.2">
      <c r="B170" s="175"/>
      <c r="D170" s="154" t="s">
        <v>201</v>
      </c>
      <c r="E170" s="177" t="s">
        <v>1</v>
      </c>
      <c r="F170" s="178" t="s">
        <v>203</v>
      </c>
      <c r="H170" s="179">
        <v>70.125</v>
      </c>
      <c r="I170" s="209"/>
      <c r="L170" s="175"/>
      <c r="M170" s="180"/>
      <c r="T170" s="181"/>
      <c r="AT170" s="177" t="s">
        <v>201</v>
      </c>
      <c r="AU170" s="177" t="s">
        <v>84</v>
      </c>
      <c r="AV170" s="176" t="s">
        <v>125</v>
      </c>
      <c r="AW170" s="176" t="s">
        <v>33</v>
      </c>
      <c r="AX170" s="176" t="s">
        <v>82</v>
      </c>
      <c r="AY170" s="177" t="s">
        <v>126</v>
      </c>
    </row>
    <row r="171" spans="2:65" s="20" customFormat="1" ht="24.15" customHeight="1" x14ac:dyDescent="0.2">
      <c r="B171" s="19"/>
      <c r="C171" s="144" t="s">
        <v>8</v>
      </c>
      <c r="D171" s="144" t="s">
        <v>127</v>
      </c>
      <c r="E171" s="145" t="s">
        <v>797</v>
      </c>
      <c r="F171" s="146" t="s">
        <v>798</v>
      </c>
      <c r="G171" s="147" t="s">
        <v>225</v>
      </c>
      <c r="H171" s="148">
        <v>20.292999999999999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0.435</v>
      </c>
      <c r="P171" s="70">
        <f>O171*H171</f>
        <v>8.8274550000000005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799</v>
      </c>
    </row>
    <row r="172" spans="2:65" s="169" customFormat="1" ht="20.399999999999999" x14ac:dyDescent="0.2">
      <c r="B172" s="168"/>
      <c r="D172" s="154" t="s">
        <v>201</v>
      </c>
      <c r="E172" s="170" t="s">
        <v>1</v>
      </c>
      <c r="F172" s="171" t="s">
        <v>800</v>
      </c>
      <c r="H172" s="172">
        <v>20.292999999999999</v>
      </c>
      <c r="I172" s="208"/>
      <c r="L172" s="168"/>
      <c r="M172" s="173"/>
      <c r="T172" s="174"/>
      <c r="AT172" s="170" t="s">
        <v>201</v>
      </c>
      <c r="AU172" s="170" t="s">
        <v>84</v>
      </c>
      <c r="AV172" s="169" t="s">
        <v>84</v>
      </c>
      <c r="AW172" s="169" t="s">
        <v>33</v>
      </c>
      <c r="AX172" s="169" t="s">
        <v>76</v>
      </c>
      <c r="AY172" s="170" t="s">
        <v>126</v>
      </c>
    </row>
    <row r="173" spans="2:65" s="176" customFormat="1" x14ac:dyDescent="0.2">
      <c r="B173" s="175"/>
      <c r="D173" s="154" t="s">
        <v>201</v>
      </c>
      <c r="E173" s="177" t="s">
        <v>1</v>
      </c>
      <c r="F173" s="178" t="s">
        <v>203</v>
      </c>
      <c r="H173" s="179">
        <v>20.292999999999999</v>
      </c>
      <c r="I173" s="209"/>
      <c r="L173" s="175"/>
      <c r="M173" s="180"/>
      <c r="T173" s="181"/>
      <c r="AT173" s="177" t="s">
        <v>201</v>
      </c>
      <c r="AU173" s="177" t="s">
        <v>84</v>
      </c>
      <c r="AV173" s="176" t="s">
        <v>125</v>
      </c>
      <c r="AW173" s="176" t="s">
        <v>33</v>
      </c>
      <c r="AX173" s="176" t="s">
        <v>82</v>
      </c>
      <c r="AY173" s="177" t="s">
        <v>126</v>
      </c>
    </row>
    <row r="174" spans="2:65" s="20" customFormat="1" ht="16.5" customHeight="1" x14ac:dyDescent="0.2">
      <c r="B174" s="19"/>
      <c r="C174" s="195" t="s">
        <v>277</v>
      </c>
      <c r="D174" s="195" t="s">
        <v>293</v>
      </c>
      <c r="E174" s="196" t="s">
        <v>801</v>
      </c>
      <c r="F174" s="197" t="s">
        <v>802</v>
      </c>
      <c r="G174" s="198" t="s">
        <v>267</v>
      </c>
      <c r="H174" s="199">
        <v>44.645000000000003</v>
      </c>
      <c r="I174" s="2"/>
      <c r="J174" s="200">
        <f>ROUND(I174*H174,2)</f>
        <v>0</v>
      </c>
      <c r="K174" s="197" t="s">
        <v>131</v>
      </c>
      <c r="L174" s="201"/>
      <c r="M174" s="202" t="s">
        <v>1</v>
      </c>
      <c r="N174" s="203" t="s">
        <v>41</v>
      </c>
      <c r="O174" s="70">
        <v>0</v>
      </c>
      <c r="P174" s="70">
        <f>O174*H174</f>
        <v>0</v>
      </c>
      <c r="Q174" s="70">
        <v>1</v>
      </c>
      <c r="R174" s="70">
        <f>Q174*H174</f>
        <v>44.645000000000003</v>
      </c>
      <c r="S174" s="70">
        <v>0</v>
      </c>
      <c r="T174" s="152">
        <f>S174*H174</f>
        <v>0</v>
      </c>
      <c r="AR174" s="74" t="s">
        <v>163</v>
      </c>
      <c r="AT174" s="74" t="s">
        <v>293</v>
      </c>
      <c r="AU174" s="74" t="s">
        <v>84</v>
      </c>
      <c r="AY174" s="7" t="s">
        <v>126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7" t="s">
        <v>82</v>
      </c>
      <c r="BK174" s="153">
        <f>ROUND(I174*H174,2)</f>
        <v>0</v>
      </c>
      <c r="BL174" s="7" t="s">
        <v>125</v>
      </c>
      <c r="BM174" s="74" t="s">
        <v>803</v>
      </c>
    </row>
    <row r="175" spans="2:65" s="169" customFormat="1" x14ac:dyDescent="0.2">
      <c r="B175" s="168"/>
      <c r="D175" s="154" t="s">
        <v>201</v>
      </c>
      <c r="E175" s="170" t="s">
        <v>1</v>
      </c>
      <c r="F175" s="171" t="s">
        <v>804</v>
      </c>
      <c r="H175" s="172">
        <v>44.645000000000003</v>
      </c>
      <c r="I175" s="208"/>
      <c r="L175" s="168"/>
      <c r="M175" s="173"/>
      <c r="T175" s="174"/>
      <c r="AT175" s="170" t="s">
        <v>201</v>
      </c>
      <c r="AU175" s="170" t="s">
        <v>84</v>
      </c>
      <c r="AV175" s="169" t="s">
        <v>84</v>
      </c>
      <c r="AW175" s="169" t="s">
        <v>33</v>
      </c>
      <c r="AX175" s="169" t="s">
        <v>76</v>
      </c>
      <c r="AY175" s="170" t="s">
        <v>126</v>
      </c>
    </row>
    <row r="176" spans="2:65" s="176" customFormat="1" x14ac:dyDescent="0.2">
      <c r="B176" s="175"/>
      <c r="D176" s="154" t="s">
        <v>201</v>
      </c>
      <c r="E176" s="177" t="s">
        <v>1</v>
      </c>
      <c r="F176" s="178" t="s">
        <v>203</v>
      </c>
      <c r="H176" s="179">
        <v>44.645000000000003</v>
      </c>
      <c r="I176" s="209"/>
      <c r="L176" s="175"/>
      <c r="M176" s="180"/>
      <c r="T176" s="181"/>
      <c r="AT176" s="177" t="s">
        <v>201</v>
      </c>
      <c r="AU176" s="177" t="s">
        <v>84</v>
      </c>
      <c r="AV176" s="176" t="s">
        <v>125</v>
      </c>
      <c r="AW176" s="176" t="s">
        <v>33</v>
      </c>
      <c r="AX176" s="176" t="s">
        <v>82</v>
      </c>
      <c r="AY176" s="177" t="s">
        <v>126</v>
      </c>
    </row>
    <row r="177" spans="2:65" s="135" customFormat="1" ht="22.95" customHeight="1" x14ac:dyDescent="0.25">
      <c r="B177" s="134"/>
      <c r="D177" s="136" t="s">
        <v>75</v>
      </c>
      <c r="E177" s="166" t="s">
        <v>125</v>
      </c>
      <c r="F177" s="166" t="s">
        <v>633</v>
      </c>
      <c r="I177" s="161"/>
      <c r="J177" s="167">
        <f>BK177</f>
        <v>0</v>
      </c>
      <c r="L177" s="134"/>
      <c r="M177" s="139"/>
      <c r="P177" s="140">
        <f>SUM(P178:P180)</f>
        <v>5.50875</v>
      </c>
      <c r="R177" s="140">
        <f>SUM(R178:R180)</f>
        <v>0</v>
      </c>
      <c r="T177" s="141">
        <f>SUM(T178:T180)</f>
        <v>0</v>
      </c>
      <c r="AR177" s="136" t="s">
        <v>82</v>
      </c>
      <c r="AT177" s="142" t="s">
        <v>75</v>
      </c>
      <c r="AU177" s="142" t="s">
        <v>82</v>
      </c>
      <c r="AY177" s="136" t="s">
        <v>126</v>
      </c>
      <c r="BK177" s="143">
        <f>SUM(BK178:BK180)</f>
        <v>0</v>
      </c>
    </row>
    <row r="178" spans="2:65" s="20" customFormat="1" ht="24.15" customHeight="1" x14ac:dyDescent="0.2">
      <c r="B178" s="19"/>
      <c r="C178" s="144" t="s">
        <v>282</v>
      </c>
      <c r="D178" s="144" t="s">
        <v>127</v>
      </c>
      <c r="E178" s="145" t="s">
        <v>805</v>
      </c>
      <c r="F178" s="146" t="s">
        <v>806</v>
      </c>
      <c r="G178" s="147" t="s">
        <v>225</v>
      </c>
      <c r="H178" s="148">
        <v>3.25</v>
      </c>
      <c r="I178" s="1"/>
      <c r="J178" s="149">
        <f>ROUND(I178*H178,2)</f>
        <v>0</v>
      </c>
      <c r="K178" s="146" t="s">
        <v>131</v>
      </c>
      <c r="L178" s="19"/>
      <c r="M178" s="150" t="s">
        <v>1</v>
      </c>
      <c r="N178" s="151" t="s">
        <v>41</v>
      </c>
      <c r="O178" s="70">
        <v>1.6950000000000001</v>
      </c>
      <c r="P178" s="70">
        <f>O178*H178</f>
        <v>5.50875</v>
      </c>
      <c r="Q178" s="70">
        <v>0</v>
      </c>
      <c r="R178" s="70">
        <f>Q178*H178</f>
        <v>0</v>
      </c>
      <c r="S178" s="70">
        <v>0</v>
      </c>
      <c r="T178" s="152">
        <f>S178*H178</f>
        <v>0</v>
      </c>
      <c r="AR178" s="74" t="s">
        <v>125</v>
      </c>
      <c r="AT178" s="74" t="s">
        <v>127</v>
      </c>
      <c r="AU178" s="74" t="s">
        <v>84</v>
      </c>
      <c r="AY178" s="7" t="s">
        <v>126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7" t="s">
        <v>82</v>
      </c>
      <c r="BK178" s="153">
        <f>ROUND(I178*H178,2)</f>
        <v>0</v>
      </c>
      <c r="BL178" s="7" t="s">
        <v>125</v>
      </c>
      <c r="BM178" s="74" t="s">
        <v>807</v>
      </c>
    </row>
    <row r="179" spans="2:65" s="169" customFormat="1" x14ac:dyDescent="0.2">
      <c r="B179" s="168"/>
      <c r="D179" s="154" t="s">
        <v>201</v>
      </c>
      <c r="E179" s="170" t="s">
        <v>1</v>
      </c>
      <c r="F179" s="171" t="s">
        <v>808</v>
      </c>
      <c r="H179" s="172">
        <v>3.25</v>
      </c>
      <c r="I179" s="208"/>
      <c r="L179" s="168"/>
      <c r="M179" s="173"/>
      <c r="T179" s="174"/>
      <c r="AT179" s="170" t="s">
        <v>201</v>
      </c>
      <c r="AU179" s="170" t="s">
        <v>84</v>
      </c>
      <c r="AV179" s="169" t="s">
        <v>84</v>
      </c>
      <c r="AW179" s="169" t="s">
        <v>33</v>
      </c>
      <c r="AX179" s="169" t="s">
        <v>76</v>
      </c>
      <c r="AY179" s="170" t="s">
        <v>126</v>
      </c>
    </row>
    <row r="180" spans="2:65" s="176" customFormat="1" x14ac:dyDescent="0.2">
      <c r="B180" s="175"/>
      <c r="D180" s="154" t="s">
        <v>201</v>
      </c>
      <c r="E180" s="177" t="s">
        <v>1</v>
      </c>
      <c r="F180" s="178" t="s">
        <v>203</v>
      </c>
      <c r="H180" s="179">
        <v>3.25</v>
      </c>
      <c r="I180" s="209"/>
      <c r="L180" s="175"/>
      <c r="M180" s="180"/>
      <c r="T180" s="181"/>
      <c r="AT180" s="177" t="s">
        <v>201</v>
      </c>
      <c r="AU180" s="177" t="s">
        <v>84</v>
      </c>
      <c r="AV180" s="176" t="s">
        <v>125</v>
      </c>
      <c r="AW180" s="176" t="s">
        <v>33</v>
      </c>
      <c r="AX180" s="176" t="s">
        <v>82</v>
      </c>
      <c r="AY180" s="177" t="s">
        <v>126</v>
      </c>
    </row>
    <row r="181" spans="2:65" s="135" customFormat="1" ht="22.95" customHeight="1" x14ac:dyDescent="0.25">
      <c r="B181" s="134"/>
      <c r="D181" s="136" t="s">
        <v>75</v>
      </c>
      <c r="E181" s="166" t="s">
        <v>163</v>
      </c>
      <c r="F181" s="166" t="s">
        <v>809</v>
      </c>
      <c r="I181" s="161"/>
      <c r="J181" s="167">
        <f>BK181</f>
        <v>0</v>
      </c>
      <c r="L181" s="134"/>
      <c r="M181" s="139"/>
      <c r="P181" s="140">
        <f>SUM(P182:P213)</f>
        <v>70.280096999999998</v>
      </c>
      <c r="R181" s="140">
        <f>SUM(R182:R213)</f>
        <v>18.368127949999998</v>
      </c>
      <c r="T181" s="141">
        <f>SUM(T182:T213)</f>
        <v>2.9210500000000001</v>
      </c>
      <c r="AR181" s="136" t="s">
        <v>82</v>
      </c>
      <c r="AT181" s="142" t="s">
        <v>75</v>
      </c>
      <c r="AU181" s="142" t="s">
        <v>82</v>
      </c>
      <c r="AY181" s="136" t="s">
        <v>126</v>
      </c>
      <c r="BK181" s="143">
        <f>SUM(BK182:BK213)</f>
        <v>0</v>
      </c>
    </row>
    <row r="182" spans="2:65" s="20" customFormat="1" ht="24.15" customHeight="1" x14ac:dyDescent="0.2">
      <c r="B182" s="19"/>
      <c r="C182" s="144" t="s">
        <v>287</v>
      </c>
      <c r="D182" s="144" t="s">
        <v>127</v>
      </c>
      <c r="E182" s="145" t="s">
        <v>810</v>
      </c>
      <c r="F182" s="146" t="s">
        <v>811</v>
      </c>
      <c r="G182" s="147" t="s">
        <v>216</v>
      </c>
      <c r="H182" s="148">
        <v>57.5</v>
      </c>
      <c r="I182" s="1"/>
      <c r="J182" s="149">
        <f>ROUND(I182*H182,2)</f>
        <v>0</v>
      </c>
      <c r="K182" s="146" t="s">
        <v>131</v>
      </c>
      <c r="L182" s="19"/>
      <c r="M182" s="150" t="s">
        <v>1</v>
      </c>
      <c r="N182" s="151" t="s">
        <v>41</v>
      </c>
      <c r="O182" s="70">
        <v>0.25800000000000001</v>
      </c>
      <c r="P182" s="70">
        <f>O182*H182</f>
        <v>14.835000000000001</v>
      </c>
      <c r="Q182" s="70">
        <v>0</v>
      </c>
      <c r="R182" s="70">
        <f>Q182*H182</f>
        <v>0</v>
      </c>
      <c r="S182" s="70">
        <v>0</v>
      </c>
      <c r="T182" s="152">
        <f>S182*H182</f>
        <v>0</v>
      </c>
      <c r="AR182" s="74" t="s">
        <v>125</v>
      </c>
      <c r="AT182" s="74" t="s">
        <v>127</v>
      </c>
      <c r="AU182" s="74" t="s">
        <v>84</v>
      </c>
      <c r="AY182" s="7" t="s">
        <v>126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7" t="s">
        <v>82</v>
      </c>
      <c r="BK182" s="153">
        <f>ROUND(I182*H182,2)</f>
        <v>0</v>
      </c>
      <c r="BL182" s="7" t="s">
        <v>125</v>
      </c>
      <c r="BM182" s="74" t="s">
        <v>812</v>
      </c>
    </row>
    <row r="183" spans="2:65" s="169" customFormat="1" x14ac:dyDescent="0.2">
      <c r="B183" s="168"/>
      <c r="D183" s="154" t="s">
        <v>201</v>
      </c>
      <c r="E183" s="170" t="s">
        <v>1</v>
      </c>
      <c r="F183" s="171" t="s">
        <v>813</v>
      </c>
      <c r="H183" s="172">
        <v>57.5</v>
      </c>
      <c r="I183" s="208"/>
      <c r="L183" s="168"/>
      <c r="M183" s="173"/>
      <c r="T183" s="174"/>
      <c r="AT183" s="170" t="s">
        <v>201</v>
      </c>
      <c r="AU183" s="170" t="s">
        <v>84</v>
      </c>
      <c r="AV183" s="169" t="s">
        <v>84</v>
      </c>
      <c r="AW183" s="169" t="s">
        <v>33</v>
      </c>
      <c r="AX183" s="169" t="s">
        <v>76</v>
      </c>
      <c r="AY183" s="170" t="s">
        <v>126</v>
      </c>
    </row>
    <row r="184" spans="2:65" s="176" customFormat="1" x14ac:dyDescent="0.2">
      <c r="B184" s="175"/>
      <c r="D184" s="154" t="s">
        <v>201</v>
      </c>
      <c r="E184" s="177" t="s">
        <v>1</v>
      </c>
      <c r="F184" s="178" t="s">
        <v>203</v>
      </c>
      <c r="H184" s="179">
        <v>57.5</v>
      </c>
      <c r="I184" s="209"/>
      <c r="L184" s="175"/>
      <c r="M184" s="180"/>
      <c r="T184" s="181"/>
      <c r="AT184" s="177" t="s">
        <v>201</v>
      </c>
      <c r="AU184" s="177" t="s">
        <v>84</v>
      </c>
      <c r="AV184" s="176" t="s">
        <v>125</v>
      </c>
      <c r="AW184" s="176" t="s">
        <v>33</v>
      </c>
      <c r="AX184" s="176" t="s">
        <v>82</v>
      </c>
      <c r="AY184" s="177" t="s">
        <v>126</v>
      </c>
    </row>
    <row r="185" spans="2:65" s="20" customFormat="1" ht="24.15" customHeight="1" x14ac:dyDescent="0.2">
      <c r="B185" s="19"/>
      <c r="C185" s="195" t="s">
        <v>292</v>
      </c>
      <c r="D185" s="195" t="s">
        <v>293</v>
      </c>
      <c r="E185" s="196" t="s">
        <v>814</v>
      </c>
      <c r="F185" s="197" t="s">
        <v>815</v>
      </c>
      <c r="G185" s="198" t="s">
        <v>216</v>
      </c>
      <c r="H185" s="199">
        <v>57.5</v>
      </c>
      <c r="I185" s="2"/>
      <c r="J185" s="200">
        <f>ROUND(I185*H185,2)</f>
        <v>0</v>
      </c>
      <c r="K185" s="197" t="s">
        <v>131</v>
      </c>
      <c r="L185" s="201"/>
      <c r="M185" s="202" t="s">
        <v>1</v>
      </c>
      <c r="N185" s="203" t="s">
        <v>41</v>
      </c>
      <c r="O185" s="70">
        <v>0</v>
      </c>
      <c r="P185" s="70">
        <f>O185*H185</f>
        <v>0</v>
      </c>
      <c r="Q185" s="70">
        <v>2.7E-2</v>
      </c>
      <c r="R185" s="70">
        <f>Q185*H185</f>
        <v>1.5525</v>
      </c>
      <c r="S185" s="70">
        <v>0</v>
      </c>
      <c r="T185" s="152">
        <f>S185*H185</f>
        <v>0</v>
      </c>
      <c r="AR185" s="74" t="s">
        <v>163</v>
      </c>
      <c r="AT185" s="74" t="s">
        <v>293</v>
      </c>
      <c r="AU185" s="74" t="s">
        <v>84</v>
      </c>
      <c r="AY185" s="7" t="s">
        <v>126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7" t="s">
        <v>82</v>
      </c>
      <c r="BK185" s="153">
        <f>ROUND(I185*H185,2)</f>
        <v>0</v>
      </c>
      <c r="BL185" s="7" t="s">
        <v>125</v>
      </c>
      <c r="BM185" s="74" t="s">
        <v>816</v>
      </c>
    </row>
    <row r="186" spans="2:65" s="20" customFormat="1" ht="21.75" customHeight="1" x14ac:dyDescent="0.2">
      <c r="B186" s="19"/>
      <c r="C186" s="195" t="s">
        <v>299</v>
      </c>
      <c r="D186" s="195" t="s">
        <v>293</v>
      </c>
      <c r="E186" s="196" t="s">
        <v>817</v>
      </c>
      <c r="F186" s="197" t="s">
        <v>818</v>
      </c>
      <c r="G186" s="198" t="s">
        <v>388</v>
      </c>
      <c r="H186" s="199">
        <v>1</v>
      </c>
      <c r="I186" s="2"/>
      <c r="J186" s="200">
        <f>ROUND(I186*H186,2)</f>
        <v>0</v>
      </c>
      <c r="K186" s="197" t="s">
        <v>131</v>
      </c>
      <c r="L186" s="201"/>
      <c r="M186" s="202" t="s">
        <v>1</v>
      </c>
      <c r="N186" s="203" t="s">
        <v>41</v>
      </c>
      <c r="O186" s="70">
        <v>0</v>
      </c>
      <c r="P186" s="70">
        <f>O186*H186</f>
        <v>0</v>
      </c>
      <c r="Q186" s="70">
        <v>5.8500000000000002E-3</v>
      </c>
      <c r="R186" s="70">
        <f>Q186*H186</f>
        <v>5.8500000000000002E-3</v>
      </c>
      <c r="S186" s="70">
        <v>0</v>
      </c>
      <c r="T186" s="152">
        <f>S186*H186</f>
        <v>0</v>
      </c>
      <c r="AR186" s="74" t="s">
        <v>163</v>
      </c>
      <c r="AT186" s="74" t="s">
        <v>293</v>
      </c>
      <c r="AU186" s="74" t="s">
        <v>84</v>
      </c>
      <c r="AY186" s="7" t="s">
        <v>126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7" t="s">
        <v>82</v>
      </c>
      <c r="BK186" s="153">
        <f>ROUND(I186*H186,2)</f>
        <v>0</v>
      </c>
      <c r="BL186" s="7" t="s">
        <v>125</v>
      </c>
      <c r="BM186" s="74" t="s">
        <v>819</v>
      </c>
    </row>
    <row r="187" spans="2:65" s="169" customFormat="1" x14ac:dyDescent="0.2">
      <c r="B187" s="168"/>
      <c r="D187" s="154" t="s">
        <v>201</v>
      </c>
      <c r="E187" s="170" t="s">
        <v>1</v>
      </c>
      <c r="F187" s="171" t="s">
        <v>820</v>
      </c>
      <c r="H187" s="172">
        <v>1</v>
      </c>
      <c r="I187" s="208"/>
      <c r="L187" s="168"/>
      <c r="M187" s="173"/>
      <c r="T187" s="174"/>
      <c r="AT187" s="170" t="s">
        <v>201</v>
      </c>
      <c r="AU187" s="170" t="s">
        <v>84</v>
      </c>
      <c r="AV187" s="169" t="s">
        <v>84</v>
      </c>
      <c r="AW187" s="169" t="s">
        <v>33</v>
      </c>
      <c r="AX187" s="169" t="s">
        <v>76</v>
      </c>
      <c r="AY187" s="170" t="s">
        <v>126</v>
      </c>
    </row>
    <row r="188" spans="2:65" s="176" customFormat="1" x14ac:dyDescent="0.2">
      <c r="B188" s="175"/>
      <c r="D188" s="154" t="s">
        <v>201</v>
      </c>
      <c r="E188" s="177" t="s">
        <v>1</v>
      </c>
      <c r="F188" s="178" t="s">
        <v>203</v>
      </c>
      <c r="H188" s="179">
        <v>1</v>
      </c>
      <c r="I188" s="209"/>
      <c r="L188" s="175"/>
      <c r="M188" s="180"/>
      <c r="T188" s="181"/>
      <c r="AT188" s="177" t="s">
        <v>201</v>
      </c>
      <c r="AU188" s="177" t="s">
        <v>84</v>
      </c>
      <c r="AV188" s="176" t="s">
        <v>125</v>
      </c>
      <c r="AW188" s="176" t="s">
        <v>33</v>
      </c>
      <c r="AX188" s="176" t="s">
        <v>82</v>
      </c>
      <c r="AY188" s="177" t="s">
        <v>126</v>
      </c>
    </row>
    <row r="189" spans="2:65" s="20" customFormat="1" ht="24.15" customHeight="1" x14ac:dyDescent="0.2">
      <c r="B189" s="19"/>
      <c r="C189" s="144" t="s">
        <v>7</v>
      </c>
      <c r="D189" s="144" t="s">
        <v>127</v>
      </c>
      <c r="E189" s="145" t="s">
        <v>821</v>
      </c>
      <c r="F189" s="146" t="s">
        <v>822</v>
      </c>
      <c r="G189" s="147" t="s">
        <v>388</v>
      </c>
      <c r="H189" s="148">
        <v>1</v>
      </c>
      <c r="I189" s="1"/>
      <c r="J189" s="149">
        <f>ROUND(I189*H189,2)</f>
        <v>0</v>
      </c>
      <c r="K189" s="146" t="s">
        <v>176</v>
      </c>
      <c r="L189" s="19"/>
      <c r="M189" s="150" t="s">
        <v>1</v>
      </c>
      <c r="N189" s="151" t="s">
        <v>41</v>
      </c>
      <c r="O189" s="70">
        <v>1.415</v>
      </c>
      <c r="P189" s="70">
        <f>O189*H189</f>
        <v>1.415</v>
      </c>
      <c r="Q189" s="70">
        <v>1E-4</v>
      </c>
      <c r="R189" s="70">
        <f>Q189*H189</f>
        <v>1E-4</v>
      </c>
      <c r="S189" s="70">
        <v>0</v>
      </c>
      <c r="T189" s="152">
        <f>S189*H189</f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7" t="s">
        <v>82</v>
      </c>
      <c r="BK189" s="153">
        <f>ROUND(I189*H189,2)</f>
        <v>0</v>
      </c>
      <c r="BL189" s="7" t="s">
        <v>125</v>
      </c>
      <c r="BM189" s="74" t="s">
        <v>823</v>
      </c>
    </row>
    <row r="190" spans="2:65" s="20" customFormat="1" ht="24.15" customHeight="1" x14ac:dyDescent="0.2">
      <c r="B190" s="19"/>
      <c r="C190" s="195" t="s">
        <v>308</v>
      </c>
      <c r="D190" s="195" t="s">
        <v>293</v>
      </c>
      <c r="E190" s="196" t="s">
        <v>824</v>
      </c>
      <c r="F190" s="197" t="s">
        <v>825</v>
      </c>
      <c r="G190" s="198" t="s">
        <v>388</v>
      </c>
      <c r="H190" s="199">
        <v>1</v>
      </c>
      <c r="I190" s="2"/>
      <c r="J190" s="200">
        <f>ROUND(I190*H190,2)</f>
        <v>0</v>
      </c>
      <c r="K190" s="197" t="s">
        <v>131</v>
      </c>
      <c r="L190" s="201"/>
      <c r="M190" s="202" t="s">
        <v>1</v>
      </c>
      <c r="N190" s="203" t="s">
        <v>41</v>
      </c>
      <c r="O190" s="70">
        <v>0</v>
      </c>
      <c r="P190" s="70">
        <f>O190*H190</f>
        <v>0</v>
      </c>
      <c r="Q190" s="70">
        <v>2.8E-3</v>
      </c>
      <c r="R190" s="70">
        <f>Q190*H190</f>
        <v>2.8E-3</v>
      </c>
      <c r="S190" s="70">
        <v>0</v>
      </c>
      <c r="T190" s="152">
        <f>S190*H190</f>
        <v>0</v>
      </c>
      <c r="AR190" s="74" t="s">
        <v>163</v>
      </c>
      <c r="AT190" s="74" t="s">
        <v>293</v>
      </c>
      <c r="AU190" s="74" t="s">
        <v>84</v>
      </c>
      <c r="AY190" s="7" t="s">
        <v>126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7" t="s">
        <v>82</v>
      </c>
      <c r="BK190" s="153">
        <f>ROUND(I190*H190,2)</f>
        <v>0</v>
      </c>
      <c r="BL190" s="7" t="s">
        <v>125</v>
      </c>
      <c r="BM190" s="74" t="s">
        <v>826</v>
      </c>
    </row>
    <row r="191" spans="2:65" s="169" customFormat="1" ht="20.399999999999999" x14ac:dyDescent="0.2">
      <c r="B191" s="168"/>
      <c r="D191" s="154" t="s">
        <v>201</v>
      </c>
      <c r="E191" s="170" t="s">
        <v>1</v>
      </c>
      <c r="F191" s="171" t="s">
        <v>827</v>
      </c>
      <c r="H191" s="172">
        <v>1</v>
      </c>
      <c r="I191" s="208"/>
      <c r="L191" s="168"/>
      <c r="M191" s="173"/>
      <c r="T191" s="174"/>
      <c r="AT191" s="170" t="s">
        <v>201</v>
      </c>
      <c r="AU191" s="170" t="s">
        <v>84</v>
      </c>
      <c r="AV191" s="169" t="s">
        <v>84</v>
      </c>
      <c r="AW191" s="169" t="s">
        <v>33</v>
      </c>
      <c r="AX191" s="169" t="s">
        <v>76</v>
      </c>
      <c r="AY191" s="170" t="s">
        <v>126</v>
      </c>
    </row>
    <row r="192" spans="2:65" s="176" customFormat="1" x14ac:dyDescent="0.2">
      <c r="B192" s="175"/>
      <c r="D192" s="154" t="s">
        <v>201</v>
      </c>
      <c r="E192" s="177" t="s">
        <v>1</v>
      </c>
      <c r="F192" s="178" t="s">
        <v>203</v>
      </c>
      <c r="H192" s="179">
        <v>1</v>
      </c>
      <c r="I192" s="209"/>
      <c r="L192" s="175"/>
      <c r="M192" s="180"/>
      <c r="T192" s="181"/>
      <c r="AT192" s="177" t="s">
        <v>201</v>
      </c>
      <c r="AU192" s="177" t="s">
        <v>84</v>
      </c>
      <c r="AV192" s="176" t="s">
        <v>125</v>
      </c>
      <c r="AW192" s="176" t="s">
        <v>33</v>
      </c>
      <c r="AX192" s="176" t="s">
        <v>82</v>
      </c>
      <c r="AY192" s="177" t="s">
        <v>126</v>
      </c>
    </row>
    <row r="193" spans="2:65" s="20" customFormat="1" ht="24.15" customHeight="1" x14ac:dyDescent="0.2">
      <c r="B193" s="19"/>
      <c r="C193" s="144" t="s">
        <v>313</v>
      </c>
      <c r="D193" s="144" t="s">
        <v>127</v>
      </c>
      <c r="E193" s="145" t="s">
        <v>828</v>
      </c>
      <c r="F193" s="146" t="s">
        <v>829</v>
      </c>
      <c r="G193" s="147" t="s">
        <v>225</v>
      </c>
      <c r="H193" s="148">
        <v>5.3109999999999999</v>
      </c>
      <c r="I193" s="1"/>
      <c r="J193" s="149">
        <f>ROUND(I193*H193,2)</f>
        <v>0</v>
      </c>
      <c r="K193" s="146" t="s">
        <v>131</v>
      </c>
      <c r="L193" s="19"/>
      <c r="M193" s="150" t="s">
        <v>1</v>
      </c>
      <c r="N193" s="151" t="s">
        <v>41</v>
      </c>
      <c r="O193" s="70">
        <v>1.5</v>
      </c>
      <c r="P193" s="70">
        <f>O193*H193</f>
        <v>7.9664999999999999</v>
      </c>
      <c r="Q193" s="70">
        <v>0</v>
      </c>
      <c r="R193" s="70">
        <f>Q193*H193</f>
        <v>0</v>
      </c>
      <c r="S193" s="70">
        <v>0.55000000000000004</v>
      </c>
      <c r="T193" s="152">
        <f>S193*H193</f>
        <v>2.9210500000000001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7" t="s">
        <v>82</v>
      </c>
      <c r="BK193" s="153">
        <f>ROUND(I193*H193,2)</f>
        <v>0</v>
      </c>
      <c r="BL193" s="7" t="s">
        <v>125</v>
      </c>
      <c r="BM193" s="74" t="s">
        <v>830</v>
      </c>
    </row>
    <row r="194" spans="2:65" s="169" customFormat="1" ht="20.399999999999999" x14ac:dyDescent="0.2">
      <c r="B194" s="168"/>
      <c r="D194" s="154" t="s">
        <v>201</v>
      </c>
      <c r="E194" s="170" t="s">
        <v>1</v>
      </c>
      <c r="F194" s="171" t="s">
        <v>831</v>
      </c>
      <c r="H194" s="172">
        <v>5.3109999999999999</v>
      </c>
      <c r="I194" s="208"/>
      <c r="L194" s="168"/>
      <c r="M194" s="173"/>
      <c r="T194" s="174"/>
      <c r="AT194" s="170" t="s">
        <v>201</v>
      </c>
      <c r="AU194" s="170" t="s">
        <v>84</v>
      </c>
      <c r="AV194" s="169" t="s">
        <v>84</v>
      </c>
      <c r="AW194" s="169" t="s">
        <v>33</v>
      </c>
      <c r="AX194" s="169" t="s">
        <v>76</v>
      </c>
      <c r="AY194" s="170" t="s">
        <v>126</v>
      </c>
    </row>
    <row r="195" spans="2:65" s="176" customFormat="1" x14ac:dyDescent="0.2">
      <c r="B195" s="175"/>
      <c r="D195" s="154" t="s">
        <v>201</v>
      </c>
      <c r="E195" s="177" t="s">
        <v>1</v>
      </c>
      <c r="F195" s="178" t="s">
        <v>203</v>
      </c>
      <c r="H195" s="179">
        <v>5.3109999999999999</v>
      </c>
      <c r="I195" s="209"/>
      <c r="L195" s="175"/>
      <c r="M195" s="180"/>
      <c r="T195" s="181"/>
      <c r="AT195" s="177" t="s">
        <v>201</v>
      </c>
      <c r="AU195" s="177" t="s">
        <v>84</v>
      </c>
      <c r="AV195" s="176" t="s">
        <v>125</v>
      </c>
      <c r="AW195" s="176" t="s">
        <v>33</v>
      </c>
      <c r="AX195" s="176" t="s">
        <v>82</v>
      </c>
      <c r="AY195" s="177" t="s">
        <v>126</v>
      </c>
    </row>
    <row r="196" spans="2:65" s="20" customFormat="1" ht="24.15" customHeight="1" x14ac:dyDescent="0.2">
      <c r="B196" s="19"/>
      <c r="C196" s="144" t="s">
        <v>317</v>
      </c>
      <c r="D196" s="144" t="s">
        <v>127</v>
      </c>
      <c r="E196" s="145" t="s">
        <v>832</v>
      </c>
      <c r="F196" s="146" t="s">
        <v>833</v>
      </c>
      <c r="G196" s="147" t="s">
        <v>388</v>
      </c>
      <c r="H196" s="148">
        <v>2</v>
      </c>
      <c r="I196" s="1"/>
      <c r="J196" s="149">
        <f t="shared" ref="J196:J208" si="0">ROUND(I196*H196,2)</f>
        <v>0</v>
      </c>
      <c r="K196" s="146" t="s">
        <v>131</v>
      </c>
      <c r="L196" s="19"/>
      <c r="M196" s="150" t="s">
        <v>1</v>
      </c>
      <c r="N196" s="151" t="s">
        <v>41</v>
      </c>
      <c r="O196" s="70">
        <v>5.0069999999999997</v>
      </c>
      <c r="P196" s="70">
        <f t="shared" ref="P196:P208" si="1">O196*H196</f>
        <v>10.013999999999999</v>
      </c>
      <c r="Q196" s="70">
        <v>0.41488999999999998</v>
      </c>
      <c r="R196" s="70">
        <f t="shared" ref="R196:R208" si="2">Q196*H196</f>
        <v>0.82977999999999996</v>
      </c>
      <c r="S196" s="70">
        <v>0</v>
      </c>
      <c r="T196" s="152">
        <f t="shared" ref="T196:T208" si="3">S196*H196</f>
        <v>0</v>
      </c>
      <c r="AR196" s="74" t="s">
        <v>125</v>
      </c>
      <c r="AT196" s="74" t="s">
        <v>127</v>
      </c>
      <c r="AU196" s="74" t="s">
        <v>84</v>
      </c>
      <c r="AY196" s="7" t="s">
        <v>126</v>
      </c>
      <c r="BE196" s="153">
        <f t="shared" ref="BE196:BE208" si="4">IF(N196="základní",J196,0)</f>
        <v>0</v>
      </c>
      <c r="BF196" s="153">
        <f t="shared" ref="BF196:BF208" si="5">IF(N196="snížená",J196,0)</f>
        <v>0</v>
      </c>
      <c r="BG196" s="153">
        <f t="shared" ref="BG196:BG208" si="6">IF(N196="zákl. přenesená",J196,0)</f>
        <v>0</v>
      </c>
      <c r="BH196" s="153">
        <f t="shared" ref="BH196:BH208" si="7">IF(N196="sníž. přenesená",J196,0)</f>
        <v>0</v>
      </c>
      <c r="BI196" s="153">
        <f t="shared" ref="BI196:BI208" si="8">IF(N196="nulová",J196,0)</f>
        <v>0</v>
      </c>
      <c r="BJ196" s="7" t="s">
        <v>82</v>
      </c>
      <c r="BK196" s="153">
        <f t="shared" ref="BK196:BK208" si="9">ROUND(I196*H196,2)</f>
        <v>0</v>
      </c>
      <c r="BL196" s="7" t="s">
        <v>125</v>
      </c>
      <c r="BM196" s="74" t="s">
        <v>834</v>
      </c>
    </row>
    <row r="197" spans="2:65" s="20" customFormat="1" ht="24.15" customHeight="1" x14ac:dyDescent="0.2">
      <c r="B197" s="19"/>
      <c r="C197" s="195" t="s">
        <v>322</v>
      </c>
      <c r="D197" s="195" t="s">
        <v>293</v>
      </c>
      <c r="E197" s="196" t="s">
        <v>835</v>
      </c>
      <c r="F197" s="197" t="s">
        <v>836</v>
      </c>
      <c r="G197" s="198" t="s">
        <v>388</v>
      </c>
      <c r="H197" s="199">
        <v>2</v>
      </c>
      <c r="I197" s="2"/>
      <c r="J197" s="200">
        <f t="shared" si="0"/>
        <v>0</v>
      </c>
      <c r="K197" s="197" t="s">
        <v>131</v>
      </c>
      <c r="L197" s="201"/>
      <c r="M197" s="202" t="s">
        <v>1</v>
      </c>
      <c r="N197" s="203" t="s">
        <v>41</v>
      </c>
      <c r="O197" s="70">
        <v>0</v>
      </c>
      <c r="P197" s="70">
        <f t="shared" si="1"/>
        <v>0</v>
      </c>
      <c r="Q197" s="70">
        <v>1.58</v>
      </c>
      <c r="R197" s="70">
        <f t="shared" si="2"/>
        <v>3.16</v>
      </c>
      <c r="S197" s="70">
        <v>0</v>
      </c>
      <c r="T197" s="152">
        <f t="shared" si="3"/>
        <v>0</v>
      </c>
      <c r="AR197" s="74" t="s">
        <v>163</v>
      </c>
      <c r="AT197" s="74" t="s">
        <v>293</v>
      </c>
      <c r="AU197" s="74" t="s">
        <v>84</v>
      </c>
      <c r="AY197" s="7" t="s">
        <v>126</v>
      </c>
      <c r="BE197" s="153">
        <f t="shared" si="4"/>
        <v>0</v>
      </c>
      <c r="BF197" s="153">
        <f t="shared" si="5"/>
        <v>0</v>
      </c>
      <c r="BG197" s="153">
        <f t="shared" si="6"/>
        <v>0</v>
      </c>
      <c r="BH197" s="153">
        <f t="shared" si="7"/>
        <v>0</v>
      </c>
      <c r="BI197" s="153">
        <f t="shared" si="8"/>
        <v>0</v>
      </c>
      <c r="BJ197" s="7" t="s">
        <v>82</v>
      </c>
      <c r="BK197" s="153">
        <f t="shared" si="9"/>
        <v>0</v>
      </c>
      <c r="BL197" s="7" t="s">
        <v>125</v>
      </c>
      <c r="BM197" s="74" t="s">
        <v>837</v>
      </c>
    </row>
    <row r="198" spans="2:65" s="20" customFormat="1" ht="24.15" customHeight="1" x14ac:dyDescent="0.2">
      <c r="B198" s="19"/>
      <c r="C198" s="144" t="s">
        <v>327</v>
      </c>
      <c r="D198" s="144" t="s">
        <v>127</v>
      </c>
      <c r="E198" s="145" t="s">
        <v>838</v>
      </c>
      <c r="F198" s="146" t="s">
        <v>839</v>
      </c>
      <c r="G198" s="147" t="s">
        <v>388</v>
      </c>
      <c r="H198" s="148">
        <v>1</v>
      </c>
      <c r="I198" s="1"/>
      <c r="J198" s="149">
        <f t="shared" si="0"/>
        <v>0</v>
      </c>
      <c r="K198" s="146" t="s">
        <v>131</v>
      </c>
      <c r="L198" s="19"/>
      <c r="M198" s="150" t="s">
        <v>1</v>
      </c>
      <c r="N198" s="151" t="s">
        <v>41</v>
      </c>
      <c r="O198" s="70">
        <v>1.5109999999999999</v>
      </c>
      <c r="P198" s="70">
        <f t="shared" si="1"/>
        <v>1.5109999999999999</v>
      </c>
      <c r="Q198" s="70">
        <v>9.8899999999999995E-3</v>
      </c>
      <c r="R198" s="70">
        <f t="shared" si="2"/>
        <v>9.8899999999999995E-3</v>
      </c>
      <c r="S198" s="70">
        <v>0</v>
      </c>
      <c r="T198" s="152">
        <f t="shared" si="3"/>
        <v>0</v>
      </c>
      <c r="AR198" s="74" t="s">
        <v>125</v>
      </c>
      <c r="AT198" s="74" t="s">
        <v>127</v>
      </c>
      <c r="AU198" s="74" t="s">
        <v>84</v>
      </c>
      <c r="AY198" s="7" t="s">
        <v>126</v>
      </c>
      <c r="BE198" s="153">
        <f t="shared" si="4"/>
        <v>0</v>
      </c>
      <c r="BF198" s="153">
        <f t="shared" si="5"/>
        <v>0</v>
      </c>
      <c r="BG198" s="153">
        <f t="shared" si="6"/>
        <v>0</v>
      </c>
      <c r="BH198" s="153">
        <f t="shared" si="7"/>
        <v>0</v>
      </c>
      <c r="BI198" s="153">
        <f t="shared" si="8"/>
        <v>0</v>
      </c>
      <c r="BJ198" s="7" t="s">
        <v>82</v>
      </c>
      <c r="BK198" s="153">
        <f t="shared" si="9"/>
        <v>0</v>
      </c>
      <c r="BL198" s="7" t="s">
        <v>125</v>
      </c>
      <c r="BM198" s="74" t="s">
        <v>840</v>
      </c>
    </row>
    <row r="199" spans="2:65" s="20" customFormat="1" ht="16.5" customHeight="1" x14ac:dyDescent="0.2">
      <c r="B199" s="19"/>
      <c r="C199" s="195" t="s">
        <v>333</v>
      </c>
      <c r="D199" s="195" t="s">
        <v>293</v>
      </c>
      <c r="E199" s="196" t="s">
        <v>841</v>
      </c>
      <c r="F199" s="197" t="s">
        <v>842</v>
      </c>
      <c r="G199" s="198" t="s">
        <v>388</v>
      </c>
      <c r="H199" s="199">
        <v>1</v>
      </c>
      <c r="I199" s="2"/>
      <c r="J199" s="200">
        <f t="shared" si="0"/>
        <v>0</v>
      </c>
      <c r="K199" s="197" t="s">
        <v>131</v>
      </c>
      <c r="L199" s="201"/>
      <c r="M199" s="202" t="s">
        <v>1</v>
      </c>
      <c r="N199" s="203" t="s">
        <v>41</v>
      </c>
      <c r="O199" s="70">
        <v>0</v>
      </c>
      <c r="P199" s="70">
        <f t="shared" si="1"/>
        <v>0</v>
      </c>
      <c r="Q199" s="70">
        <v>0.26200000000000001</v>
      </c>
      <c r="R199" s="70">
        <f t="shared" si="2"/>
        <v>0.26200000000000001</v>
      </c>
      <c r="S199" s="70">
        <v>0</v>
      </c>
      <c r="T199" s="152">
        <f t="shared" si="3"/>
        <v>0</v>
      </c>
      <c r="AR199" s="74" t="s">
        <v>163</v>
      </c>
      <c r="AT199" s="74" t="s">
        <v>293</v>
      </c>
      <c r="AU199" s="74" t="s">
        <v>84</v>
      </c>
      <c r="AY199" s="7" t="s">
        <v>126</v>
      </c>
      <c r="BE199" s="153">
        <f t="shared" si="4"/>
        <v>0</v>
      </c>
      <c r="BF199" s="153">
        <f t="shared" si="5"/>
        <v>0</v>
      </c>
      <c r="BG199" s="153">
        <f t="shared" si="6"/>
        <v>0</v>
      </c>
      <c r="BH199" s="153">
        <f t="shared" si="7"/>
        <v>0</v>
      </c>
      <c r="BI199" s="153">
        <f t="shared" si="8"/>
        <v>0</v>
      </c>
      <c r="BJ199" s="7" t="s">
        <v>82</v>
      </c>
      <c r="BK199" s="153">
        <f t="shared" si="9"/>
        <v>0</v>
      </c>
      <c r="BL199" s="7" t="s">
        <v>125</v>
      </c>
      <c r="BM199" s="74" t="s">
        <v>843</v>
      </c>
    </row>
    <row r="200" spans="2:65" s="20" customFormat="1" ht="24.15" customHeight="1" x14ac:dyDescent="0.2">
      <c r="B200" s="19"/>
      <c r="C200" s="144" t="s">
        <v>338</v>
      </c>
      <c r="D200" s="144" t="s">
        <v>127</v>
      </c>
      <c r="E200" s="145" t="s">
        <v>844</v>
      </c>
      <c r="F200" s="146" t="s">
        <v>845</v>
      </c>
      <c r="G200" s="147" t="s">
        <v>388</v>
      </c>
      <c r="H200" s="148">
        <v>1</v>
      </c>
      <c r="I200" s="1"/>
      <c r="J200" s="149">
        <f t="shared" si="0"/>
        <v>0</v>
      </c>
      <c r="K200" s="146" t="s">
        <v>131</v>
      </c>
      <c r="L200" s="19"/>
      <c r="M200" s="150" t="s">
        <v>1</v>
      </c>
      <c r="N200" s="151" t="s">
        <v>41</v>
      </c>
      <c r="O200" s="70">
        <v>2.2029999999999998</v>
      </c>
      <c r="P200" s="70">
        <f t="shared" si="1"/>
        <v>2.2029999999999998</v>
      </c>
      <c r="Q200" s="70">
        <v>9.8899999999999995E-3</v>
      </c>
      <c r="R200" s="70">
        <f t="shared" si="2"/>
        <v>9.8899999999999995E-3</v>
      </c>
      <c r="S200" s="70">
        <v>0</v>
      </c>
      <c r="T200" s="152">
        <f t="shared" si="3"/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 t="shared" si="4"/>
        <v>0</v>
      </c>
      <c r="BF200" s="153">
        <f t="shared" si="5"/>
        <v>0</v>
      </c>
      <c r="BG200" s="153">
        <f t="shared" si="6"/>
        <v>0</v>
      </c>
      <c r="BH200" s="153">
        <f t="shared" si="7"/>
        <v>0</v>
      </c>
      <c r="BI200" s="153">
        <f t="shared" si="8"/>
        <v>0</v>
      </c>
      <c r="BJ200" s="7" t="s">
        <v>82</v>
      </c>
      <c r="BK200" s="153">
        <f t="shared" si="9"/>
        <v>0</v>
      </c>
      <c r="BL200" s="7" t="s">
        <v>125</v>
      </c>
      <c r="BM200" s="74" t="s">
        <v>846</v>
      </c>
    </row>
    <row r="201" spans="2:65" s="20" customFormat="1" ht="16.5" customHeight="1" x14ac:dyDescent="0.2">
      <c r="B201" s="19"/>
      <c r="C201" s="195" t="s">
        <v>343</v>
      </c>
      <c r="D201" s="195" t="s">
        <v>293</v>
      </c>
      <c r="E201" s="196" t="s">
        <v>847</v>
      </c>
      <c r="F201" s="197" t="s">
        <v>848</v>
      </c>
      <c r="G201" s="198" t="s">
        <v>388</v>
      </c>
      <c r="H201" s="199">
        <v>1</v>
      </c>
      <c r="I201" s="2"/>
      <c r="J201" s="200">
        <f t="shared" si="0"/>
        <v>0</v>
      </c>
      <c r="K201" s="197" t="s">
        <v>131</v>
      </c>
      <c r="L201" s="201"/>
      <c r="M201" s="202" t="s">
        <v>1</v>
      </c>
      <c r="N201" s="203" t="s">
        <v>41</v>
      </c>
      <c r="O201" s="70">
        <v>0</v>
      </c>
      <c r="P201" s="70">
        <f t="shared" si="1"/>
        <v>0</v>
      </c>
      <c r="Q201" s="70">
        <v>0.52600000000000002</v>
      </c>
      <c r="R201" s="70">
        <f t="shared" si="2"/>
        <v>0.52600000000000002</v>
      </c>
      <c r="S201" s="70">
        <v>0</v>
      </c>
      <c r="T201" s="152">
        <f t="shared" si="3"/>
        <v>0</v>
      </c>
      <c r="AR201" s="74" t="s">
        <v>163</v>
      </c>
      <c r="AT201" s="74" t="s">
        <v>293</v>
      </c>
      <c r="AU201" s="74" t="s">
        <v>84</v>
      </c>
      <c r="AY201" s="7" t="s">
        <v>126</v>
      </c>
      <c r="BE201" s="153">
        <f t="shared" si="4"/>
        <v>0</v>
      </c>
      <c r="BF201" s="153">
        <f t="shared" si="5"/>
        <v>0</v>
      </c>
      <c r="BG201" s="153">
        <f t="shared" si="6"/>
        <v>0</v>
      </c>
      <c r="BH201" s="153">
        <f t="shared" si="7"/>
        <v>0</v>
      </c>
      <c r="BI201" s="153">
        <f t="shared" si="8"/>
        <v>0</v>
      </c>
      <c r="BJ201" s="7" t="s">
        <v>82</v>
      </c>
      <c r="BK201" s="153">
        <f t="shared" si="9"/>
        <v>0</v>
      </c>
      <c r="BL201" s="7" t="s">
        <v>125</v>
      </c>
      <c r="BM201" s="74" t="s">
        <v>849</v>
      </c>
    </row>
    <row r="202" spans="2:65" s="20" customFormat="1" ht="24.15" customHeight="1" x14ac:dyDescent="0.2">
      <c r="B202" s="19"/>
      <c r="C202" s="144" t="s">
        <v>348</v>
      </c>
      <c r="D202" s="144" t="s">
        <v>127</v>
      </c>
      <c r="E202" s="145" t="s">
        <v>850</v>
      </c>
      <c r="F202" s="146" t="s">
        <v>851</v>
      </c>
      <c r="G202" s="147" t="s">
        <v>388</v>
      </c>
      <c r="H202" s="148">
        <v>1</v>
      </c>
      <c r="I202" s="1"/>
      <c r="J202" s="149">
        <f t="shared" si="0"/>
        <v>0</v>
      </c>
      <c r="K202" s="146" t="s">
        <v>131</v>
      </c>
      <c r="L202" s="19"/>
      <c r="M202" s="150" t="s">
        <v>1</v>
      </c>
      <c r="N202" s="151" t="s">
        <v>41</v>
      </c>
      <c r="O202" s="70">
        <v>4.4059999999999997</v>
      </c>
      <c r="P202" s="70">
        <f t="shared" si="1"/>
        <v>4.4059999999999997</v>
      </c>
      <c r="Q202" s="70">
        <v>9.8899999999999995E-3</v>
      </c>
      <c r="R202" s="70">
        <f t="shared" si="2"/>
        <v>9.8899999999999995E-3</v>
      </c>
      <c r="S202" s="70">
        <v>0</v>
      </c>
      <c r="T202" s="152">
        <f t="shared" si="3"/>
        <v>0</v>
      </c>
      <c r="AR202" s="74" t="s">
        <v>125</v>
      </c>
      <c r="AT202" s="74" t="s">
        <v>127</v>
      </c>
      <c r="AU202" s="74" t="s">
        <v>84</v>
      </c>
      <c r="AY202" s="7" t="s">
        <v>126</v>
      </c>
      <c r="BE202" s="153">
        <f t="shared" si="4"/>
        <v>0</v>
      </c>
      <c r="BF202" s="153">
        <f t="shared" si="5"/>
        <v>0</v>
      </c>
      <c r="BG202" s="153">
        <f t="shared" si="6"/>
        <v>0</v>
      </c>
      <c r="BH202" s="153">
        <f t="shared" si="7"/>
        <v>0</v>
      </c>
      <c r="BI202" s="153">
        <f t="shared" si="8"/>
        <v>0</v>
      </c>
      <c r="BJ202" s="7" t="s">
        <v>82</v>
      </c>
      <c r="BK202" s="153">
        <f t="shared" si="9"/>
        <v>0</v>
      </c>
      <c r="BL202" s="7" t="s">
        <v>125</v>
      </c>
      <c r="BM202" s="74" t="s">
        <v>852</v>
      </c>
    </row>
    <row r="203" spans="2:65" s="20" customFormat="1" ht="21.75" customHeight="1" x14ac:dyDescent="0.2">
      <c r="B203" s="19"/>
      <c r="C203" s="195" t="s">
        <v>353</v>
      </c>
      <c r="D203" s="195" t="s">
        <v>293</v>
      </c>
      <c r="E203" s="196" t="s">
        <v>853</v>
      </c>
      <c r="F203" s="197" t="s">
        <v>854</v>
      </c>
      <c r="G203" s="198" t="s">
        <v>388</v>
      </c>
      <c r="H203" s="199">
        <v>1</v>
      </c>
      <c r="I203" s="2"/>
      <c r="J203" s="200">
        <f t="shared" si="0"/>
        <v>0</v>
      </c>
      <c r="K203" s="197" t="s">
        <v>131</v>
      </c>
      <c r="L203" s="201"/>
      <c r="M203" s="202" t="s">
        <v>1</v>
      </c>
      <c r="N203" s="203" t="s">
        <v>41</v>
      </c>
      <c r="O203" s="70">
        <v>0</v>
      </c>
      <c r="P203" s="70">
        <f t="shared" si="1"/>
        <v>0</v>
      </c>
      <c r="Q203" s="70">
        <v>1.054</v>
      </c>
      <c r="R203" s="70">
        <f t="shared" si="2"/>
        <v>1.054</v>
      </c>
      <c r="S203" s="70">
        <v>0</v>
      </c>
      <c r="T203" s="152">
        <f t="shared" si="3"/>
        <v>0</v>
      </c>
      <c r="AR203" s="74" t="s">
        <v>163</v>
      </c>
      <c r="AT203" s="74" t="s">
        <v>293</v>
      </c>
      <c r="AU203" s="74" t="s">
        <v>84</v>
      </c>
      <c r="AY203" s="7" t="s">
        <v>126</v>
      </c>
      <c r="BE203" s="153">
        <f t="shared" si="4"/>
        <v>0</v>
      </c>
      <c r="BF203" s="153">
        <f t="shared" si="5"/>
        <v>0</v>
      </c>
      <c r="BG203" s="153">
        <f t="shared" si="6"/>
        <v>0</v>
      </c>
      <c r="BH203" s="153">
        <f t="shared" si="7"/>
        <v>0</v>
      </c>
      <c r="BI203" s="153">
        <f t="shared" si="8"/>
        <v>0</v>
      </c>
      <c r="BJ203" s="7" t="s">
        <v>82</v>
      </c>
      <c r="BK203" s="153">
        <f t="shared" si="9"/>
        <v>0</v>
      </c>
      <c r="BL203" s="7" t="s">
        <v>125</v>
      </c>
      <c r="BM203" s="74" t="s">
        <v>855</v>
      </c>
    </row>
    <row r="204" spans="2:65" s="20" customFormat="1" ht="24.15" customHeight="1" x14ac:dyDescent="0.2">
      <c r="B204" s="19"/>
      <c r="C204" s="144" t="s">
        <v>358</v>
      </c>
      <c r="D204" s="144" t="s">
        <v>127</v>
      </c>
      <c r="E204" s="145" t="s">
        <v>856</v>
      </c>
      <c r="F204" s="146" t="s">
        <v>857</v>
      </c>
      <c r="G204" s="147" t="s">
        <v>388</v>
      </c>
      <c r="H204" s="148">
        <v>2</v>
      </c>
      <c r="I204" s="1"/>
      <c r="J204" s="149">
        <f t="shared" si="0"/>
        <v>0</v>
      </c>
      <c r="K204" s="146" t="s">
        <v>131</v>
      </c>
      <c r="L204" s="19"/>
      <c r="M204" s="150" t="s">
        <v>1</v>
      </c>
      <c r="N204" s="151" t="s">
        <v>41</v>
      </c>
      <c r="O204" s="70">
        <v>2.2029999999999998</v>
      </c>
      <c r="P204" s="70">
        <f t="shared" si="1"/>
        <v>4.4059999999999997</v>
      </c>
      <c r="Q204" s="70">
        <v>1.2030000000000001E-2</v>
      </c>
      <c r="R204" s="70">
        <f t="shared" si="2"/>
        <v>2.4060000000000002E-2</v>
      </c>
      <c r="S204" s="70">
        <v>0</v>
      </c>
      <c r="T204" s="152">
        <f t="shared" si="3"/>
        <v>0</v>
      </c>
      <c r="AR204" s="74" t="s">
        <v>125</v>
      </c>
      <c r="AT204" s="74" t="s">
        <v>127</v>
      </c>
      <c r="AU204" s="74" t="s">
        <v>84</v>
      </c>
      <c r="AY204" s="7" t="s">
        <v>126</v>
      </c>
      <c r="BE204" s="153">
        <f t="shared" si="4"/>
        <v>0</v>
      </c>
      <c r="BF204" s="153">
        <f t="shared" si="5"/>
        <v>0</v>
      </c>
      <c r="BG204" s="153">
        <f t="shared" si="6"/>
        <v>0</v>
      </c>
      <c r="BH204" s="153">
        <f t="shared" si="7"/>
        <v>0</v>
      </c>
      <c r="BI204" s="153">
        <f t="shared" si="8"/>
        <v>0</v>
      </c>
      <c r="BJ204" s="7" t="s">
        <v>82</v>
      </c>
      <c r="BK204" s="153">
        <f t="shared" si="9"/>
        <v>0</v>
      </c>
      <c r="BL204" s="7" t="s">
        <v>125</v>
      </c>
      <c r="BM204" s="74" t="s">
        <v>858</v>
      </c>
    </row>
    <row r="205" spans="2:65" s="20" customFormat="1" ht="24.15" customHeight="1" x14ac:dyDescent="0.2">
      <c r="B205" s="19"/>
      <c r="C205" s="195" t="s">
        <v>363</v>
      </c>
      <c r="D205" s="195" t="s">
        <v>293</v>
      </c>
      <c r="E205" s="196" t="s">
        <v>859</v>
      </c>
      <c r="F205" s="197" t="s">
        <v>860</v>
      </c>
      <c r="G205" s="198" t="s">
        <v>388</v>
      </c>
      <c r="H205" s="199">
        <v>2</v>
      </c>
      <c r="I205" s="2"/>
      <c r="J205" s="200">
        <f t="shared" si="0"/>
        <v>0</v>
      </c>
      <c r="K205" s="197" t="s">
        <v>176</v>
      </c>
      <c r="L205" s="201"/>
      <c r="M205" s="202" t="s">
        <v>1</v>
      </c>
      <c r="N205" s="203" t="s">
        <v>41</v>
      </c>
      <c r="O205" s="70">
        <v>0</v>
      </c>
      <c r="P205" s="70">
        <f t="shared" si="1"/>
        <v>0</v>
      </c>
      <c r="Q205" s="70">
        <v>0.58499999999999996</v>
      </c>
      <c r="R205" s="70">
        <f t="shared" si="2"/>
        <v>1.17</v>
      </c>
      <c r="S205" s="70">
        <v>0</v>
      </c>
      <c r="T205" s="152">
        <f t="shared" si="3"/>
        <v>0</v>
      </c>
      <c r="AR205" s="74" t="s">
        <v>163</v>
      </c>
      <c r="AT205" s="74" t="s">
        <v>293</v>
      </c>
      <c r="AU205" s="74" t="s">
        <v>84</v>
      </c>
      <c r="AY205" s="7" t="s">
        <v>126</v>
      </c>
      <c r="BE205" s="153">
        <f t="shared" si="4"/>
        <v>0</v>
      </c>
      <c r="BF205" s="153">
        <f t="shared" si="5"/>
        <v>0</v>
      </c>
      <c r="BG205" s="153">
        <f t="shared" si="6"/>
        <v>0</v>
      </c>
      <c r="BH205" s="153">
        <f t="shared" si="7"/>
        <v>0</v>
      </c>
      <c r="BI205" s="153">
        <f t="shared" si="8"/>
        <v>0</v>
      </c>
      <c r="BJ205" s="7" t="s">
        <v>82</v>
      </c>
      <c r="BK205" s="153">
        <f t="shared" si="9"/>
        <v>0</v>
      </c>
      <c r="BL205" s="7" t="s">
        <v>125</v>
      </c>
      <c r="BM205" s="74" t="s">
        <v>861</v>
      </c>
    </row>
    <row r="206" spans="2:65" s="20" customFormat="1" ht="24.15" customHeight="1" x14ac:dyDescent="0.2">
      <c r="B206" s="19"/>
      <c r="C206" s="144" t="s">
        <v>368</v>
      </c>
      <c r="D206" s="144" t="s">
        <v>127</v>
      </c>
      <c r="E206" s="145" t="s">
        <v>862</v>
      </c>
      <c r="F206" s="146" t="s">
        <v>863</v>
      </c>
      <c r="G206" s="147" t="s">
        <v>388</v>
      </c>
      <c r="H206" s="148">
        <v>2</v>
      </c>
      <c r="I206" s="1"/>
      <c r="J206" s="149">
        <f t="shared" si="0"/>
        <v>0</v>
      </c>
      <c r="K206" s="146" t="s">
        <v>131</v>
      </c>
      <c r="L206" s="19"/>
      <c r="M206" s="150" t="s">
        <v>1</v>
      </c>
      <c r="N206" s="151" t="s">
        <v>41</v>
      </c>
      <c r="O206" s="70">
        <v>1.492</v>
      </c>
      <c r="P206" s="70">
        <f t="shared" si="1"/>
        <v>2.984</v>
      </c>
      <c r="Q206" s="70">
        <v>0.21734000000000001</v>
      </c>
      <c r="R206" s="70">
        <f t="shared" si="2"/>
        <v>0.43468000000000001</v>
      </c>
      <c r="S206" s="70">
        <v>0</v>
      </c>
      <c r="T206" s="152">
        <f t="shared" si="3"/>
        <v>0</v>
      </c>
      <c r="AR206" s="74" t="s">
        <v>125</v>
      </c>
      <c r="AT206" s="74" t="s">
        <v>127</v>
      </c>
      <c r="AU206" s="74" t="s">
        <v>84</v>
      </c>
      <c r="AY206" s="7" t="s">
        <v>126</v>
      </c>
      <c r="BE206" s="153">
        <f t="shared" si="4"/>
        <v>0</v>
      </c>
      <c r="BF206" s="153">
        <f t="shared" si="5"/>
        <v>0</v>
      </c>
      <c r="BG206" s="153">
        <f t="shared" si="6"/>
        <v>0</v>
      </c>
      <c r="BH206" s="153">
        <f t="shared" si="7"/>
        <v>0</v>
      </c>
      <c r="BI206" s="153">
        <f t="shared" si="8"/>
        <v>0</v>
      </c>
      <c r="BJ206" s="7" t="s">
        <v>82</v>
      </c>
      <c r="BK206" s="153">
        <f t="shared" si="9"/>
        <v>0</v>
      </c>
      <c r="BL206" s="7" t="s">
        <v>125</v>
      </c>
      <c r="BM206" s="74" t="s">
        <v>864</v>
      </c>
    </row>
    <row r="207" spans="2:65" s="20" customFormat="1" ht="24.15" customHeight="1" x14ac:dyDescent="0.2">
      <c r="B207" s="19"/>
      <c r="C207" s="195" t="s">
        <v>374</v>
      </c>
      <c r="D207" s="195" t="s">
        <v>293</v>
      </c>
      <c r="E207" s="196" t="s">
        <v>865</v>
      </c>
      <c r="F207" s="197" t="s">
        <v>866</v>
      </c>
      <c r="G207" s="198" t="s">
        <v>388</v>
      </c>
      <c r="H207" s="199">
        <v>2</v>
      </c>
      <c r="I207" s="2"/>
      <c r="J207" s="200">
        <f t="shared" si="0"/>
        <v>0</v>
      </c>
      <c r="K207" s="197" t="s">
        <v>131</v>
      </c>
      <c r="L207" s="201"/>
      <c r="M207" s="202" t="s">
        <v>1</v>
      </c>
      <c r="N207" s="203" t="s">
        <v>41</v>
      </c>
      <c r="O207" s="70">
        <v>0</v>
      </c>
      <c r="P207" s="70">
        <f t="shared" si="1"/>
        <v>0</v>
      </c>
      <c r="Q207" s="70">
        <v>9.9000000000000005E-2</v>
      </c>
      <c r="R207" s="70">
        <f t="shared" si="2"/>
        <v>0.19800000000000001</v>
      </c>
      <c r="S207" s="70">
        <v>0</v>
      </c>
      <c r="T207" s="152">
        <f t="shared" si="3"/>
        <v>0</v>
      </c>
      <c r="AR207" s="74" t="s">
        <v>163</v>
      </c>
      <c r="AT207" s="74" t="s">
        <v>293</v>
      </c>
      <c r="AU207" s="74" t="s">
        <v>84</v>
      </c>
      <c r="AY207" s="7" t="s">
        <v>126</v>
      </c>
      <c r="BE207" s="153">
        <f t="shared" si="4"/>
        <v>0</v>
      </c>
      <c r="BF207" s="153">
        <f t="shared" si="5"/>
        <v>0</v>
      </c>
      <c r="BG207" s="153">
        <f t="shared" si="6"/>
        <v>0</v>
      </c>
      <c r="BH207" s="153">
        <f t="shared" si="7"/>
        <v>0</v>
      </c>
      <c r="BI207" s="153">
        <f t="shared" si="8"/>
        <v>0</v>
      </c>
      <c r="BJ207" s="7" t="s">
        <v>82</v>
      </c>
      <c r="BK207" s="153">
        <f t="shared" si="9"/>
        <v>0</v>
      </c>
      <c r="BL207" s="7" t="s">
        <v>125</v>
      </c>
      <c r="BM207" s="74" t="s">
        <v>867</v>
      </c>
    </row>
    <row r="208" spans="2:65" s="20" customFormat="1" ht="24.15" customHeight="1" x14ac:dyDescent="0.2">
      <c r="B208" s="19"/>
      <c r="C208" s="144" t="s">
        <v>380</v>
      </c>
      <c r="D208" s="144" t="s">
        <v>127</v>
      </c>
      <c r="E208" s="145" t="s">
        <v>868</v>
      </c>
      <c r="F208" s="146" t="s">
        <v>869</v>
      </c>
      <c r="G208" s="147" t="s">
        <v>225</v>
      </c>
      <c r="H208" s="148">
        <v>5.9470000000000001</v>
      </c>
      <c r="I208" s="1"/>
      <c r="J208" s="149">
        <f t="shared" si="0"/>
        <v>0</v>
      </c>
      <c r="K208" s="146" t="s">
        <v>131</v>
      </c>
      <c r="L208" s="19"/>
      <c r="M208" s="150" t="s">
        <v>1</v>
      </c>
      <c r="N208" s="151" t="s">
        <v>41</v>
      </c>
      <c r="O208" s="70">
        <v>2.9510000000000001</v>
      </c>
      <c r="P208" s="70">
        <f t="shared" si="1"/>
        <v>17.549597000000002</v>
      </c>
      <c r="Q208" s="70">
        <v>1.5298499999999999</v>
      </c>
      <c r="R208" s="70">
        <f t="shared" si="2"/>
        <v>9.0980179499999991</v>
      </c>
      <c r="S208" s="70">
        <v>0</v>
      </c>
      <c r="T208" s="152">
        <f t="shared" si="3"/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 t="shared" si="4"/>
        <v>0</v>
      </c>
      <c r="BF208" s="153">
        <f t="shared" si="5"/>
        <v>0</v>
      </c>
      <c r="BG208" s="153">
        <f t="shared" si="6"/>
        <v>0</v>
      </c>
      <c r="BH208" s="153">
        <f t="shared" si="7"/>
        <v>0</v>
      </c>
      <c r="BI208" s="153">
        <f t="shared" si="8"/>
        <v>0</v>
      </c>
      <c r="BJ208" s="7" t="s">
        <v>82</v>
      </c>
      <c r="BK208" s="153">
        <f t="shared" si="9"/>
        <v>0</v>
      </c>
      <c r="BL208" s="7" t="s">
        <v>125</v>
      </c>
      <c r="BM208" s="74" t="s">
        <v>870</v>
      </c>
    </row>
    <row r="209" spans="2:65" s="183" customFormat="1" x14ac:dyDescent="0.2">
      <c r="B209" s="182"/>
      <c r="D209" s="154" t="s">
        <v>201</v>
      </c>
      <c r="E209" s="184" t="s">
        <v>1</v>
      </c>
      <c r="F209" s="185" t="s">
        <v>871</v>
      </c>
      <c r="H209" s="184" t="s">
        <v>1</v>
      </c>
      <c r="I209" s="210"/>
      <c r="L209" s="182"/>
      <c r="M209" s="186"/>
      <c r="T209" s="187"/>
      <c r="AT209" s="184" t="s">
        <v>201</v>
      </c>
      <c r="AU209" s="184" t="s">
        <v>84</v>
      </c>
      <c r="AV209" s="183" t="s">
        <v>82</v>
      </c>
      <c r="AW209" s="183" t="s">
        <v>33</v>
      </c>
      <c r="AX209" s="183" t="s">
        <v>76</v>
      </c>
      <c r="AY209" s="184" t="s">
        <v>126</v>
      </c>
    </row>
    <row r="210" spans="2:65" s="169" customFormat="1" ht="20.399999999999999" x14ac:dyDescent="0.2">
      <c r="B210" s="168"/>
      <c r="D210" s="154" t="s">
        <v>201</v>
      </c>
      <c r="E210" s="170" t="s">
        <v>1</v>
      </c>
      <c r="F210" s="171" t="s">
        <v>872</v>
      </c>
      <c r="H210" s="172">
        <v>5.9470000000000001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5.9470000000000001</v>
      </c>
      <c r="I211" s="209"/>
      <c r="L211" s="175"/>
      <c r="M211" s="180"/>
      <c r="T211" s="181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24.15" customHeight="1" x14ac:dyDescent="0.2">
      <c r="B212" s="19"/>
      <c r="C212" s="144" t="s">
        <v>385</v>
      </c>
      <c r="D212" s="144" t="s">
        <v>127</v>
      </c>
      <c r="E212" s="145" t="s">
        <v>873</v>
      </c>
      <c r="F212" s="146" t="s">
        <v>874</v>
      </c>
      <c r="G212" s="147" t="s">
        <v>388</v>
      </c>
      <c r="H212" s="148">
        <v>13</v>
      </c>
      <c r="I212" s="1"/>
      <c r="J212" s="149">
        <f>ROUND(I212*H212,2)</f>
        <v>0</v>
      </c>
      <c r="K212" s="146" t="s">
        <v>131</v>
      </c>
      <c r="L212" s="19"/>
      <c r="M212" s="150" t="s">
        <v>1</v>
      </c>
      <c r="N212" s="151" t="s">
        <v>41</v>
      </c>
      <c r="O212" s="70">
        <v>0.23</v>
      </c>
      <c r="P212" s="70">
        <f>O212*H212</f>
        <v>2.99</v>
      </c>
      <c r="Q212" s="70">
        <v>1.5900000000000001E-3</v>
      </c>
      <c r="R212" s="70">
        <f>Q212*H212</f>
        <v>2.0670000000000001E-2</v>
      </c>
      <c r="S212" s="70">
        <v>0</v>
      </c>
      <c r="T212" s="152">
        <f>S212*H212</f>
        <v>0</v>
      </c>
      <c r="AR212" s="74" t="s">
        <v>125</v>
      </c>
      <c r="AT212" s="74" t="s">
        <v>127</v>
      </c>
      <c r="AU212" s="74" t="s">
        <v>84</v>
      </c>
      <c r="AY212" s="7" t="s">
        <v>126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7" t="s">
        <v>82</v>
      </c>
      <c r="BK212" s="153">
        <f>ROUND(I212*H212,2)</f>
        <v>0</v>
      </c>
      <c r="BL212" s="7" t="s">
        <v>125</v>
      </c>
      <c r="BM212" s="74" t="s">
        <v>875</v>
      </c>
    </row>
    <row r="213" spans="2:65" s="20" customFormat="1" ht="16.5" customHeight="1" x14ac:dyDescent="0.2">
      <c r="B213" s="19"/>
      <c r="C213" s="144" t="s">
        <v>390</v>
      </c>
      <c r="D213" s="144" t="s">
        <v>127</v>
      </c>
      <c r="E213" s="145" t="s">
        <v>876</v>
      </c>
      <c r="F213" s="146" t="s">
        <v>877</v>
      </c>
      <c r="G213" s="147" t="s">
        <v>216</v>
      </c>
      <c r="H213" s="148">
        <v>25</v>
      </c>
      <c r="I213" s="1"/>
      <c r="J213" s="149">
        <f>ROUND(I213*H213,2)</f>
        <v>0</v>
      </c>
      <c r="K213" s="146" t="s">
        <v>176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878</v>
      </c>
    </row>
    <row r="214" spans="2:65" s="135" customFormat="1" ht="22.95" customHeight="1" x14ac:dyDescent="0.25">
      <c r="B214" s="134"/>
      <c r="D214" s="136" t="s">
        <v>75</v>
      </c>
      <c r="E214" s="166" t="s">
        <v>168</v>
      </c>
      <c r="F214" s="166" t="s">
        <v>373</v>
      </c>
      <c r="I214" s="161"/>
      <c r="J214" s="167">
        <f>BK214</f>
        <v>0</v>
      </c>
      <c r="L214" s="134"/>
      <c r="M214" s="139"/>
      <c r="P214" s="140">
        <f>P215</f>
        <v>5.6160000000000005</v>
      </c>
      <c r="R214" s="140">
        <f>R215</f>
        <v>7.5000000000000002E-4</v>
      </c>
      <c r="T214" s="141">
        <f>T215</f>
        <v>0</v>
      </c>
      <c r="AR214" s="136" t="s">
        <v>82</v>
      </c>
      <c r="AT214" s="142" t="s">
        <v>75</v>
      </c>
      <c r="AU214" s="142" t="s">
        <v>82</v>
      </c>
      <c r="AY214" s="136" t="s">
        <v>126</v>
      </c>
      <c r="BK214" s="143">
        <f>BK215</f>
        <v>0</v>
      </c>
    </row>
    <row r="215" spans="2:65" s="20" customFormat="1" ht="24.15" customHeight="1" x14ac:dyDescent="0.2">
      <c r="B215" s="19"/>
      <c r="C215" s="144" t="s">
        <v>394</v>
      </c>
      <c r="D215" s="144" t="s">
        <v>127</v>
      </c>
      <c r="E215" s="145" t="s">
        <v>879</v>
      </c>
      <c r="F215" s="146" t="s">
        <v>880</v>
      </c>
      <c r="G215" s="147" t="s">
        <v>881</v>
      </c>
      <c r="H215" s="148">
        <v>3</v>
      </c>
      <c r="I215" s="1"/>
      <c r="J215" s="149">
        <f>ROUND(I215*H215,2)</f>
        <v>0</v>
      </c>
      <c r="K215" s="146" t="s">
        <v>131</v>
      </c>
      <c r="L215" s="19"/>
      <c r="M215" s="150" t="s">
        <v>1</v>
      </c>
      <c r="N215" s="151" t="s">
        <v>41</v>
      </c>
      <c r="O215" s="70">
        <v>1.8720000000000001</v>
      </c>
      <c r="P215" s="70">
        <f>O215*H215</f>
        <v>5.6160000000000005</v>
      </c>
      <c r="Q215" s="70">
        <v>2.5000000000000001E-4</v>
      </c>
      <c r="R215" s="70">
        <f>Q215*H215</f>
        <v>7.5000000000000002E-4</v>
      </c>
      <c r="S215" s="70">
        <v>0</v>
      </c>
      <c r="T215" s="152">
        <f>S215*H215</f>
        <v>0</v>
      </c>
      <c r="AR215" s="74" t="s">
        <v>125</v>
      </c>
      <c r="AT215" s="74" t="s">
        <v>127</v>
      </c>
      <c r="AU215" s="74" t="s">
        <v>84</v>
      </c>
      <c r="AY215" s="7" t="s">
        <v>126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7" t="s">
        <v>82</v>
      </c>
      <c r="BK215" s="153">
        <f>ROUND(I215*H215,2)</f>
        <v>0</v>
      </c>
      <c r="BL215" s="7" t="s">
        <v>125</v>
      </c>
      <c r="BM215" s="74" t="s">
        <v>882</v>
      </c>
    </row>
    <row r="216" spans="2:65" s="135" customFormat="1" ht="22.95" customHeight="1" x14ac:dyDescent="0.25">
      <c r="B216" s="134"/>
      <c r="D216" s="136" t="s">
        <v>75</v>
      </c>
      <c r="E216" s="166" t="s">
        <v>468</v>
      </c>
      <c r="F216" s="166" t="s">
        <v>469</v>
      </c>
      <c r="I216" s="161"/>
      <c r="J216" s="167">
        <f>BK216</f>
        <v>0</v>
      </c>
      <c r="L216" s="134"/>
      <c r="M216" s="139"/>
      <c r="P216" s="140">
        <f>SUM(P217:P236)</f>
        <v>23.635632000000001</v>
      </c>
      <c r="R216" s="140">
        <f>SUM(R217:R236)</f>
        <v>0</v>
      </c>
      <c r="T216" s="141">
        <f>SUM(T217:T236)</f>
        <v>0</v>
      </c>
      <c r="AR216" s="136" t="s">
        <v>82</v>
      </c>
      <c r="AT216" s="142" t="s">
        <v>75</v>
      </c>
      <c r="AU216" s="142" t="s">
        <v>82</v>
      </c>
      <c r="AY216" s="136" t="s">
        <v>126</v>
      </c>
      <c r="BK216" s="143">
        <f>SUM(BK217:BK236)</f>
        <v>0</v>
      </c>
    </row>
    <row r="217" spans="2:65" s="20" customFormat="1" ht="21.75" customHeight="1" x14ac:dyDescent="0.2">
      <c r="B217" s="19"/>
      <c r="C217" s="144" t="s">
        <v>399</v>
      </c>
      <c r="D217" s="144" t="s">
        <v>127</v>
      </c>
      <c r="E217" s="145" t="s">
        <v>488</v>
      </c>
      <c r="F217" s="146" t="s">
        <v>489</v>
      </c>
      <c r="G217" s="147" t="s">
        <v>267</v>
      </c>
      <c r="H217" s="148">
        <v>118.304</v>
      </c>
      <c r="I217" s="1"/>
      <c r="J217" s="149">
        <f>ROUND(I217*H217,2)</f>
        <v>0</v>
      </c>
      <c r="K217" s="146" t="s">
        <v>131</v>
      </c>
      <c r="L217" s="19"/>
      <c r="M217" s="150" t="s">
        <v>1</v>
      </c>
      <c r="N217" s="151" t="s">
        <v>41</v>
      </c>
      <c r="O217" s="70">
        <v>0.03</v>
      </c>
      <c r="P217" s="70">
        <f>O217*H217</f>
        <v>3.5491199999999998</v>
      </c>
      <c r="Q217" s="70">
        <v>0</v>
      </c>
      <c r="R217" s="70">
        <f>Q217*H217</f>
        <v>0</v>
      </c>
      <c r="S217" s="70">
        <v>0</v>
      </c>
      <c r="T217" s="152">
        <f>S217*H217</f>
        <v>0</v>
      </c>
      <c r="AR217" s="74" t="s">
        <v>125</v>
      </c>
      <c r="AT217" s="74" t="s">
        <v>127</v>
      </c>
      <c r="AU217" s="74" t="s">
        <v>84</v>
      </c>
      <c r="AY217" s="7" t="s">
        <v>126</v>
      </c>
      <c r="BE217" s="153">
        <f>IF(N217="základní",J217,0)</f>
        <v>0</v>
      </c>
      <c r="BF217" s="153">
        <f>IF(N217="snížená",J217,0)</f>
        <v>0</v>
      </c>
      <c r="BG217" s="153">
        <f>IF(N217="zákl. přenesená",J217,0)</f>
        <v>0</v>
      </c>
      <c r="BH217" s="153">
        <f>IF(N217="sníž. přenesená",J217,0)</f>
        <v>0</v>
      </c>
      <c r="BI217" s="153">
        <f>IF(N217="nulová",J217,0)</f>
        <v>0</v>
      </c>
      <c r="BJ217" s="7" t="s">
        <v>82</v>
      </c>
      <c r="BK217" s="153">
        <f>ROUND(I217*H217,2)</f>
        <v>0</v>
      </c>
      <c r="BL217" s="7" t="s">
        <v>125</v>
      </c>
      <c r="BM217" s="74" t="s">
        <v>883</v>
      </c>
    </row>
    <row r="218" spans="2:65" s="169" customFormat="1" ht="30.6" x14ac:dyDescent="0.2">
      <c r="B218" s="168"/>
      <c r="D218" s="154" t="s">
        <v>201</v>
      </c>
      <c r="E218" s="170" t="s">
        <v>1</v>
      </c>
      <c r="F218" s="171" t="s">
        <v>884</v>
      </c>
      <c r="H218" s="172">
        <v>118.304</v>
      </c>
      <c r="I218" s="208"/>
      <c r="L218" s="168"/>
      <c r="M218" s="173"/>
      <c r="T218" s="174"/>
      <c r="AT218" s="170" t="s">
        <v>201</v>
      </c>
      <c r="AU218" s="170" t="s">
        <v>84</v>
      </c>
      <c r="AV218" s="169" t="s">
        <v>84</v>
      </c>
      <c r="AW218" s="169" t="s">
        <v>33</v>
      </c>
      <c r="AX218" s="169" t="s">
        <v>76</v>
      </c>
      <c r="AY218" s="170" t="s">
        <v>126</v>
      </c>
    </row>
    <row r="219" spans="2:65" s="176" customFormat="1" x14ac:dyDescent="0.2">
      <c r="B219" s="175"/>
      <c r="D219" s="154" t="s">
        <v>201</v>
      </c>
      <c r="E219" s="177" t="s">
        <v>1</v>
      </c>
      <c r="F219" s="178" t="s">
        <v>203</v>
      </c>
      <c r="H219" s="179">
        <v>118.304</v>
      </c>
      <c r="I219" s="209"/>
      <c r="L219" s="175"/>
      <c r="M219" s="180"/>
      <c r="T219" s="181"/>
      <c r="AT219" s="177" t="s">
        <v>201</v>
      </c>
      <c r="AU219" s="177" t="s">
        <v>84</v>
      </c>
      <c r="AV219" s="176" t="s">
        <v>125</v>
      </c>
      <c r="AW219" s="176" t="s">
        <v>33</v>
      </c>
      <c r="AX219" s="176" t="s">
        <v>82</v>
      </c>
      <c r="AY219" s="177" t="s">
        <v>126</v>
      </c>
    </row>
    <row r="220" spans="2:65" s="20" customFormat="1" ht="24.15" customHeight="1" x14ac:dyDescent="0.2">
      <c r="B220" s="19"/>
      <c r="C220" s="144" t="s">
        <v>403</v>
      </c>
      <c r="D220" s="144" t="s">
        <v>127</v>
      </c>
      <c r="E220" s="145" t="s">
        <v>498</v>
      </c>
      <c r="F220" s="146" t="s">
        <v>499</v>
      </c>
      <c r="G220" s="147" t="s">
        <v>267</v>
      </c>
      <c r="H220" s="148">
        <v>473.21600000000001</v>
      </c>
      <c r="I220" s="1"/>
      <c r="J220" s="149">
        <f>ROUND(I220*H220,2)</f>
        <v>0</v>
      </c>
      <c r="K220" s="146" t="s">
        <v>131</v>
      </c>
      <c r="L220" s="19"/>
      <c r="M220" s="150" t="s">
        <v>1</v>
      </c>
      <c r="N220" s="151" t="s">
        <v>41</v>
      </c>
      <c r="O220" s="70">
        <v>2E-3</v>
      </c>
      <c r="P220" s="70">
        <f>O220*H220</f>
        <v>0.94643200000000005</v>
      </c>
      <c r="Q220" s="70">
        <v>0</v>
      </c>
      <c r="R220" s="70">
        <f>Q220*H220</f>
        <v>0</v>
      </c>
      <c r="S220" s="70">
        <v>0</v>
      </c>
      <c r="T220" s="152">
        <f>S220*H220</f>
        <v>0</v>
      </c>
      <c r="AR220" s="74" t="s">
        <v>125</v>
      </c>
      <c r="AT220" s="74" t="s">
        <v>127</v>
      </c>
      <c r="AU220" s="74" t="s">
        <v>84</v>
      </c>
      <c r="AY220" s="7" t="s">
        <v>126</v>
      </c>
      <c r="BE220" s="153">
        <f>IF(N220="základní",J220,0)</f>
        <v>0</v>
      </c>
      <c r="BF220" s="153">
        <f>IF(N220="snížená",J220,0)</f>
        <v>0</v>
      </c>
      <c r="BG220" s="153">
        <f>IF(N220="zákl. přenesená",J220,0)</f>
        <v>0</v>
      </c>
      <c r="BH220" s="153">
        <f>IF(N220="sníž. přenesená",J220,0)</f>
        <v>0</v>
      </c>
      <c r="BI220" s="153">
        <f>IF(N220="nulová",J220,0)</f>
        <v>0</v>
      </c>
      <c r="BJ220" s="7" t="s">
        <v>82</v>
      </c>
      <c r="BK220" s="153">
        <f>ROUND(I220*H220,2)</f>
        <v>0</v>
      </c>
      <c r="BL220" s="7" t="s">
        <v>125</v>
      </c>
      <c r="BM220" s="74" t="s">
        <v>885</v>
      </c>
    </row>
    <row r="221" spans="2:65" s="183" customFormat="1" x14ac:dyDescent="0.2">
      <c r="B221" s="182"/>
      <c r="D221" s="154" t="s">
        <v>201</v>
      </c>
      <c r="E221" s="184" t="s">
        <v>1</v>
      </c>
      <c r="F221" s="185" t="s">
        <v>501</v>
      </c>
      <c r="H221" s="184" t="s">
        <v>1</v>
      </c>
      <c r="I221" s="210"/>
      <c r="L221" s="182"/>
      <c r="M221" s="186"/>
      <c r="T221" s="187"/>
      <c r="AT221" s="184" t="s">
        <v>201</v>
      </c>
      <c r="AU221" s="184" t="s">
        <v>84</v>
      </c>
      <c r="AV221" s="183" t="s">
        <v>82</v>
      </c>
      <c r="AW221" s="183" t="s">
        <v>33</v>
      </c>
      <c r="AX221" s="183" t="s">
        <v>76</v>
      </c>
      <c r="AY221" s="184" t="s">
        <v>126</v>
      </c>
    </row>
    <row r="222" spans="2:65" s="169" customFormat="1" ht="20.399999999999999" x14ac:dyDescent="0.2">
      <c r="B222" s="168"/>
      <c r="D222" s="154" t="s">
        <v>201</v>
      </c>
      <c r="E222" s="170" t="s">
        <v>1</v>
      </c>
      <c r="F222" s="171" t="s">
        <v>886</v>
      </c>
      <c r="H222" s="172">
        <v>473.21600000000001</v>
      </c>
      <c r="I222" s="208"/>
      <c r="L222" s="168"/>
      <c r="M222" s="173"/>
      <c r="T222" s="174"/>
      <c r="AT222" s="170" t="s">
        <v>201</v>
      </c>
      <c r="AU222" s="170" t="s">
        <v>84</v>
      </c>
      <c r="AV222" s="169" t="s">
        <v>84</v>
      </c>
      <c r="AW222" s="169" t="s">
        <v>33</v>
      </c>
      <c r="AX222" s="169" t="s">
        <v>76</v>
      </c>
      <c r="AY222" s="170" t="s">
        <v>126</v>
      </c>
    </row>
    <row r="223" spans="2:65" s="176" customFormat="1" x14ac:dyDescent="0.2">
      <c r="B223" s="175"/>
      <c r="D223" s="154" t="s">
        <v>201</v>
      </c>
      <c r="E223" s="177" t="s">
        <v>1</v>
      </c>
      <c r="F223" s="178" t="s">
        <v>203</v>
      </c>
      <c r="H223" s="179">
        <v>473.21600000000001</v>
      </c>
      <c r="I223" s="209"/>
      <c r="L223" s="175"/>
      <c r="M223" s="180"/>
      <c r="T223" s="181"/>
      <c r="AT223" s="177" t="s">
        <v>201</v>
      </c>
      <c r="AU223" s="177" t="s">
        <v>84</v>
      </c>
      <c r="AV223" s="176" t="s">
        <v>125</v>
      </c>
      <c r="AW223" s="176" t="s">
        <v>33</v>
      </c>
      <c r="AX223" s="176" t="s">
        <v>82</v>
      </c>
      <c r="AY223" s="177" t="s">
        <v>126</v>
      </c>
    </row>
    <row r="224" spans="2:65" s="20" customFormat="1" ht="21.75" customHeight="1" x14ac:dyDescent="0.2">
      <c r="B224" s="19"/>
      <c r="C224" s="144" t="s">
        <v>408</v>
      </c>
      <c r="D224" s="144" t="s">
        <v>127</v>
      </c>
      <c r="E224" s="145" t="s">
        <v>887</v>
      </c>
      <c r="F224" s="146" t="s">
        <v>888</v>
      </c>
      <c r="G224" s="147" t="s">
        <v>267</v>
      </c>
      <c r="H224" s="148">
        <v>4.4560000000000004</v>
      </c>
      <c r="I224" s="1"/>
      <c r="J224" s="149">
        <f>ROUND(I224*H224,2)</f>
        <v>0</v>
      </c>
      <c r="K224" s="146" t="s">
        <v>131</v>
      </c>
      <c r="L224" s="19"/>
      <c r="M224" s="150" t="s">
        <v>1</v>
      </c>
      <c r="N224" s="151" t="s">
        <v>41</v>
      </c>
      <c r="O224" s="70">
        <v>3.2000000000000001E-2</v>
      </c>
      <c r="P224" s="70">
        <f>O224*H224</f>
        <v>0.14259200000000002</v>
      </c>
      <c r="Q224" s="70">
        <v>0</v>
      </c>
      <c r="R224" s="70">
        <f>Q224*H224</f>
        <v>0</v>
      </c>
      <c r="S224" s="70">
        <v>0</v>
      </c>
      <c r="T224" s="152">
        <f>S224*H224</f>
        <v>0</v>
      </c>
      <c r="AR224" s="74" t="s">
        <v>125</v>
      </c>
      <c r="AT224" s="74" t="s">
        <v>127</v>
      </c>
      <c r="AU224" s="74" t="s">
        <v>84</v>
      </c>
      <c r="AY224" s="7" t="s">
        <v>126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7" t="s">
        <v>82</v>
      </c>
      <c r="BK224" s="153">
        <f>ROUND(I224*H224,2)</f>
        <v>0</v>
      </c>
      <c r="BL224" s="7" t="s">
        <v>125</v>
      </c>
      <c r="BM224" s="74" t="s">
        <v>889</v>
      </c>
    </row>
    <row r="225" spans="2:65" s="169" customFormat="1" ht="20.399999999999999" x14ac:dyDescent="0.2">
      <c r="B225" s="168"/>
      <c r="D225" s="154" t="s">
        <v>201</v>
      </c>
      <c r="E225" s="170" t="s">
        <v>1</v>
      </c>
      <c r="F225" s="171" t="s">
        <v>890</v>
      </c>
      <c r="H225" s="172">
        <v>4.4560000000000004</v>
      </c>
      <c r="I225" s="208"/>
      <c r="L225" s="168"/>
      <c r="M225" s="173"/>
      <c r="T225" s="174"/>
      <c r="AT225" s="170" t="s">
        <v>201</v>
      </c>
      <c r="AU225" s="170" t="s">
        <v>84</v>
      </c>
      <c r="AV225" s="169" t="s">
        <v>84</v>
      </c>
      <c r="AW225" s="169" t="s">
        <v>33</v>
      </c>
      <c r="AX225" s="169" t="s">
        <v>76</v>
      </c>
      <c r="AY225" s="170" t="s">
        <v>126</v>
      </c>
    </row>
    <row r="226" spans="2:65" s="176" customFormat="1" x14ac:dyDescent="0.2">
      <c r="B226" s="175"/>
      <c r="D226" s="154" t="s">
        <v>201</v>
      </c>
      <c r="E226" s="177" t="s">
        <v>1</v>
      </c>
      <c r="F226" s="178" t="s">
        <v>203</v>
      </c>
      <c r="H226" s="179">
        <v>4.4560000000000004</v>
      </c>
      <c r="I226" s="209"/>
      <c r="L226" s="175"/>
      <c r="M226" s="180"/>
      <c r="T226" s="181"/>
      <c r="AT226" s="177" t="s">
        <v>201</v>
      </c>
      <c r="AU226" s="177" t="s">
        <v>84</v>
      </c>
      <c r="AV226" s="176" t="s">
        <v>125</v>
      </c>
      <c r="AW226" s="176" t="s">
        <v>33</v>
      </c>
      <c r="AX226" s="176" t="s">
        <v>82</v>
      </c>
      <c r="AY226" s="177" t="s">
        <v>126</v>
      </c>
    </row>
    <row r="227" spans="2:65" s="20" customFormat="1" ht="24.15" customHeight="1" x14ac:dyDescent="0.2">
      <c r="B227" s="19"/>
      <c r="C227" s="144" t="s">
        <v>413</v>
      </c>
      <c r="D227" s="144" t="s">
        <v>127</v>
      </c>
      <c r="E227" s="145" t="s">
        <v>891</v>
      </c>
      <c r="F227" s="146" t="s">
        <v>892</v>
      </c>
      <c r="G227" s="147" t="s">
        <v>267</v>
      </c>
      <c r="H227" s="148">
        <v>62.384</v>
      </c>
      <c r="I227" s="1"/>
      <c r="J227" s="149">
        <f>ROUND(I227*H227,2)</f>
        <v>0</v>
      </c>
      <c r="K227" s="146" t="s">
        <v>131</v>
      </c>
      <c r="L227" s="19"/>
      <c r="M227" s="150" t="s">
        <v>1</v>
      </c>
      <c r="N227" s="151" t="s">
        <v>41</v>
      </c>
      <c r="O227" s="70">
        <v>3.0000000000000001E-3</v>
      </c>
      <c r="P227" s="70">
        <f>O227*H227</f>
        <v>0.18715200000000001</v>
      </c>
      <c r="Q227" s="70">
        <v>0</v>
      </c>
      <c r="R227" s="70">
        <f>Q227*H227</f>
        <v>0</v>
      </c>
      <c r="S227" s="70">
        <v>0</v>
      </c>
      <c r="T227" s="152">
        <f>S227*H227</f>
        <v>0</v>
      </c>
      <c r="AR227" s="74" t="s">
        <v>125</v>
      </c>
      <c r="AT227" s="74" t="s">
        <v>127</v>
      </c>
      <c r="AU227" s="74" t="s">
        <v>84</v>
      </c>
      <c r="AY227" s="7" t="s">
        <v>126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7" t="s">
        <v>82</v>
      </c>
      <c r="BK227" s="153">
        <f>ROUND(I227*H227,2)</f>
        <v>0</v>
      </c>
      <c r="BL227" s="7" t="s">
        <v>125</v>
      </c>
      <c r="BM227" s="74" t="s">
        <v>893</v>
      </c>
    </row>
    <row r="228" spans="2:65" s="183" customFormat="1" x14ac:dyDescent="0.2">
      <c r="B228" s="182"/>
      <c r="D228" s="154" t="s">
        <v>201</v>
      </c>
      <c r="E228" s="184" t="s">
        <v>1</v>
      </c>
      <c r="F228" s="185" t="s">
        <v>250</v>
      </c>
      <c r="H228" s="184" t="s">
        <v>1</v>
      </c>
      <c r="I228" s="210"/>
      <c r="L228" s="182"/>
      <c r="M228" s="186"/>
      <c r="T228" s="187"/>
      <c r="AT228" s="184" t="s">
        <v>201</v>
      </c>
      <c r="AU228" s="184" t="s">
        <v>84</v>
      </c>
      <c r="AV228" s="183" t="s">
        <v>82</v>
      </c>
      <c r="AW228" s="183" t="s">
        <v>33</v>
      </c>
      <c r="AX228" s="183" t="s">
        <v>76</v>
      </c>
      <c r="AY228" s="184" t="s">
        <v>126</v>
      </c>
    </row>
    <row r="229" spans="2:65" s="169" customFormat="1" ht="20.399999999999999" x14ac:dyDescent="0.2">
      <c r="B229" s="168"/>
      <c r="D229" s="154" t="s">
        <v>201</v>
      </c>
      <c r="E229" s="170" t="s">
        <v>1</v>
      </c>
      <c r="F229" s="171" t="s">
        <v>894</v>
      </c>
      <c r="H229" s="172">
        <v>62.384</v>
      </c>
      <c r="I229" s="208"/>
      <c r="L229" s="168"/>
      <c r="M229" s="173"/>
      <c r="T229" s="174"/>
      <c r="AT229" s="170" t="s">
        <v>201</v>
      </c>
      <c r="AU229" s="170" t="s">
        <v>84</v>
      </c>
      <c r="AV229" s="169" t="s">
        <v>84</v>
      </c>
      <c r="AW229" s="169" t="s">
        <v>33</v>
      </c>
      <c r="AX229" s="169" t="s">
        <v>76</v>
      </c>
      <c r="AY229" s="170" t="s">
        <v>126</v>
      </c>
    </row>
    <row r="230" spans="2:65" s="176" customFormat="1" x14ac:dyDescent="0.2">
      <c r="B230" s="175"/>
      <c r="D230" s="154" t="s">
        <v>201</v>
      </c>
      <c r="E230" s="177" t="s">
        <v>1</v>
      </c>
      <c r="F230" s="178" t="s">
        <v>203</v>
      </c>
      <c r="H230" s="179">
        <v>62.384</v>
      </c>
      <c r="I230" s="209"/>
      <c r="L230" s="175"/>
      <c r="M230" s="180"/>
      <c r="T230" s="181"/>
      <c r="AT230" s="177" t="s">
        <v>201</v>
      </c>
      <c r="AU230" s="177" t="s">
        <v>84</v>
      </c>
      <c r="AV230" s="176" t="s">
        <v>125</v>
      </c>
      <c r="AW230" s="176" t="s">
        <v>33</v>
      </c>
      <c r="AX230" s="176" t="s">
        <v>82</v>
      </c>
      <c r="AY230" s="177" t="s">
        <v>126</v>
      </c>
    </row>
    <row r="231" spans="2:65" s="20" customFormat="1" ht="24.15" customHeight="1" x14ac:dyDescent="0.2">
      <c r="B231" s="19"/>
      <c r="C231" s="144" t="s">
        <v>417</v>
      </c>
      <c r="D231" s="144" t="s">
        <v>127</v>
      </c>
      <c r="E231" s="145" t="s">
        <v>517</v>
      </c>
      <c r="F231" s="146" t="s">
        <v>484</v>
      </c>
      <c r="G231" s="147" t="s">
        <v>267</v>
      </c>
      <c r="H231" s="148">
        <v>118.304</v>
      </c>
      <c r="I231" s="1"/>
      <c r="J231" s="149">
        <f>ROUND(I231*H231,2)</f>
        <v>0</v>
      </c>
      <c r="K231" s="146" t="s">
        <v>131</v>
      </c>
      <c r="L231" s="19"/>
      <c r="M231" s="150" t="s">
        <v>1</v>
      </c>
      <c r="N231" s="151" t="s">
        <v>41</v>
      </c>
      <c r="O231" s="70">
        <v>0.159</v>
      </c>
      <c r="P231" s="70">
        <f>O231*H231</f>
        <v>18.810336</v>
      </c>
      <c r="Q231" s="70">
        <v>0</v>
      </c>
      <c r="R231" s="70">
        <f>Q231*H231</f>
        <v>0</v>
      </c>
      <c r="S231" s="70">
        <v>0</v>
      </c>
      <c r="T231" s="152">
        <f>S231*H231</f>
        <v>0</v>
      </c>
      <c r="AR231" s="74" t="s">
        <v>125</v>
      </c>
      <c r="AT231" s="74" t="s">
        <v>127</v>
      </c>
      <c r="AU231" s="74" t="s">
        <v>84</v>
      </c>
      <c r="AY231" s="7" t="s">
        <v>126</v>
      </c>
      <c r="BE231" s="153">
        <f>IF(N231="základní",J231,0)</f>
        <v>0</v>
      </c>
      <c r="BF231" s="153">
        <f>IF(N231="snížená",J231,0)</f>
        <v>0</v>
      </c>
      <c r="BG231" s="153">
        <f>IF(N231="zákl. přenesená",J231,0)</f>
        <v>0</v>
      </c>
      <c r="BH231" s="153">
        <f>IF(N231="sníž. přenesená",J231,0)</f>
        <v>0</v>
      </c>
      <c r="BI231" s="153">
        <f>IF(N231="nulová",J231,0)</f>
        <v>0</v>
      </c>
      <c r="BJ231" s="7" t="s">
        <v>82</v>
      </c>
      <c r="BK231" s="153">
        <f>ROUND(I231*H231,2)</f>
        <v>0</v>
      </c>
      <c r="BL231" s="7" t="s">
        <v>125</v>
      </c>
      <c r="BM231" s="74" t="s">
        <v>895</v>
      </c>
    </row>
    <row r="232" spans="2:65" s="169" customFormat="1" ht="20.399999999999999" x14ac:dyDescent="0.2">
      <c r="B232" s="168"/>
      <c r="D232" s="154" t="s">
        <v>201</v>
      </c>
      <c r="E232" s="170" t="s">
        <v>1</v>
      </c>
      <c r="F232" s="171" t="s">
        <v>896</v>
      </c>
      <c r="H232" s="172">
        <v>118.304</v>
      </c>
      <c r="I232" s="208"/>
      <c r="L232" s="168"/>
      <c r="M232" s="173"/>
      <c r="T232" s="174"/>
      <c r="AT232" s="170" t="s">
        <v>201</v>
      </c>
      <c r="AU232" s="170" t="s">
        <v>84</v>
      </c>
      <c r="AV232" s="169" t="s">
        <v>84</v>
      </c>
      <c r="AW232" s="169" t="s">
        <v>33</v>
      </c>
      <c r="AX232" s="169" t="s">
        <v>76</v>
      </c>
      <c r="AY232" s="170" t="s">
        <v>126</v>
      </c>
    </row>
    <row r="233" spans="2:65" s="176" customFormat="1" x14ac:dyDescent="0.2">
      <c r="B233" s="175"/>
      <c r="D233" s="154" t="s">
        <v>201</v>
      </c>
      <c r="E233" s="177" t="s">
        <v>1</v>
      </c>
      <c r="F233" s="178" t="s">
        <v>203</v>
      </c>
      <c r="H233" s="179">
        <v>118.304</v>
      </c>
      <c r="I233" s="209"/>
      <c r="L233" s="175"/>
      <c r="M233" s="180"/>
      <c r="T233" s="181"/>
      <c r="AT233" s="177" t="s">
        <v>201</v>
      </c>
      <c r="AU233" s="177" t="s">
        <v>84</v>
      </c>
      <c r="AV233" s="176" t="s">
        <v>125</v>
      </c>
      <c r="AW233" s="176" t="s">
        <v>33</v>
      </c>
      <c r="AX233" s="176" t="s">
        <v>82</v>
      </c>
      <c r="AY233" s="177" t="s">
        <v>126</v>
      </c>
    </row>
    <row r="234" spans="2:65" s="20" customFormat="1" ht="37.950000000000003" customHeight="1" x14ac:dyDescent="0.2">
      <c r="B234" s="19"/>
      <c r="C234" s="144" t="s">
        <v>421</v>
      </c>
      <c r="D234" s="144" t="s">
        <v>127</v>
      </c>
      <c r="E234" s="145" t="s">
        <v>521</v>
      </c>
      <c r="F234" s="146" t="s">
        <v>522</v>
      </c>
      <c r="G234" s="147" t="s">
        <v>267</v>
      </c>
      <c r="H234" s="148">
        <v>4.4560000000000004</v>
      </c>
      <c r="I234" s="1"/>
      <c r="J234" s="149">
        <f>ROUND(I234*H234,2)</f>
        <v>0</v>
      </c>
      <c r="K234" s="146" t="s">
        <v>131</v>
      </c>
      <c r="L234" s="19"/>
      <c r="M234" s="150" t="s">
        <v>1</v>
      </c>
      <c r="N234" s="151" t="s">
        <v>41</v>
      </c>
      <c r="O234" s="70">
        <v>0</v>
      </c>
      <c r="P234" s="70">
        <f>O234*H234</f>
        <v>0</v>
      </c>
      <c r="Q234" s="70">
        <v>0</v>
      </c>
      <c r="R234" s="70">
        <f>Q234*H234</f>
        <v>0</v>
      </c>
      <c r="S234" s="70">
        <v>0</v>
      </c>
      <c r="T234" s="152">
        <f>S234*H234</f>
        <v>0</v>
      </c>
      <c r="AR234" s="74" t="s">
        <v>125</v>
      </c>
      <c r="AT234" s="74" t="s">
        <v>127</v>
      </c>
      <c r="AU234" s="74" t="s">
        <v>84</v>
      </c>
      <c r="AY234" s="7" t="s">
        <v>126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7" t="s">
        <v>82</v>
      </c>
      <c r="BK234" s="153">
        <f>ROUND(I234*H234,2)</f>
        <v>0</v>
      </c>
      <c r="BL234" s="7" t="s">
        <v>125</v>
      </c>
      <c r="BM234" s="74" t="s">
        <v>897</v>
      </c>
    </row>
    <row r="235" spans="2:65" s="169" customFormat="1" ht="20.399999999999999" x14ac:dyDescent="0.2">
      <c r="B235" s="168"/>
      <c r="D235" s="154" t="s">
        <v>201</v>
      </c>
      <c r="E235" s="170" t="s">
        <v>1</v>
      </c>
      <c r="F235" s="171" t="s">
        <v>898</v>
      </c>
      <c r="H235" s="172">
        <v>4.4560000000000004</v>
      </c>
      <c r="I235" s="208"/>
      <c r="L235" s="168"/>
      <c r="M235" s="173"/>
      <c r="T235" s="174"/>
      <c r="AT235" s="170" t="s">
        <v>201</v>
      </c>
      <c r="AU235" s="170" t="s">
        <v>84</v>
      </c>
      <c r="AV235" s="169" t="s">
        <v>84</v>
      </c>
      <c r="AW235" s="169" t="s">
        <v>33</v>
      </c>
      <c r="AX235" s="169" t="s">
        <v>76</v>
      </c>
      <c r="AY235" s="170" t="s">
        <v>126</v>
      </c>
    </row>
    <row r="236" spans="2:65" s="176" customFormat="1" x14ac:dyDescent="0.2">
      <c r="B236" s="175"/>
      <c r="D236" s="154" t="s">
        <v>201</v>
      </c>
      <c r="E236" s="177" t="s">
        <v>1</v>
      </c>
      <c r="F236" s="178" t="s">
        <v>203</v>
      </c>
      <c r="H236" s="179">
        <v>4.4560000000000004</v>
      </c>
      <c r="I236" s="209"/>
      <c r="L236" s="175"/>
      <c r="M236" s="180"/>
      <c r="T236" s="181"/>
      <c r="AT236" s="177" t="s">
        <v>201</v>
      </c>
      <c r="AU236" s="177" t="s">
        <v>84</v>
      </c>
      <c r="AV236" s="176" t="s">
        <v>125</v>
      </c>
      <c r="AW236" s="176" t="s">
        <v>33</v>
      </c>
      <c r="AX236" s="176" t="s">
        <v>82</v>
      </c>
      <c r="AY236" s="177" t="s">
        <v>126</v>
      </c>
    </row>
    <row r="237" spans="2:65" s="135" customFormat="1" ht="22.95" customHeight="1" x14ac:dyDescent="0.25">
      <c r="B237" s="134"/>
      <c r="D237" s="136" t="s">
        <v>75</v>
      </c>
      <c r="E237" s="166" t="s">
        <v>536</v>
      </c>
      <c r="F237" s="166" t="s">
        <v>537</v>
      </c>
      <c r="I237" s="161"/>
      <c r="J237" s="167">
        <f>BK237</f>
        <v>0</v>
      </c>
      <c r="L237" s="134"/>
      <c r="M237" s="139"/>
      <c r="P237" s="140">
        <f>P238</f>
        <v>101.56204000000001</v>
      </c>
      <c r="R237" s="140">
        <f>R238</f>
        <v>0</v>
      </c>
      <c r="T237" s="141">
        <f>T238</f>
        <v>0</v>
      </c>
      <c r="AR237" s="136" t="s">
        <v>82</v>
      </c>
      <c r="AT237" s="142" t="s">
        <v>75</v>
      </c>
      <c r="AU237" s="142" t="s">
        <v>82</v>
      </c>
      <c r="AY237" s="136" t="s">
        <v>126</v>
      </c>
      <c r="BK237" s="143">
        <f>BK238</f>
        <v>0</v>
      </c>
    </row>
    <row r="238" spans="2:65" s="20" customFormat="1" ht="24.15" customHeight="1" x14ac:dyDescent="0.2">
      <c r="B238" s="19"/>
      <c r="C238" s="144" t="s">
        <v>426</v>
      </c>
      <c r="D238" s="144" t="s">
        <v>127</v>
      </c>
      <c r="E238" s="145" t="s">
        <v>899</v>
      </c>
      <c r="F238" s="146" t="s">
        <v>900</v>
      </c>
      <c r="G238" s="147" t="s">
        <v>267</v>
      </c>
      <c r="H238" s="148">
        <v>68.623000000000005</v>
      </c>
      <c r="I238" s="1"/>
      <c r="J238" s="149">
        <f>ROUND(I238*H238,2)</f>
        <v>0</v>
      </c>
      <c r="K238" s="146" t="s">
        <v>131</v>
      </c>
      <c r="L238" s="19"/>
      <c r="M238" s="204" t="s">
        <v>1</v>
      </c>
      <c r="N238" s="205" t="s">
        <v>41</v>
      </c>
      <c r="O238" s="206">
        <v>1.48</v>
      </c>
      <c r="P238" s="206">
        <f>O238*H238</f>
        <v>101.56204000000001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AR238" s="74" t="s">
        <v>125</v>
      </c>
      <c r="AT238" s="74" t="s">
        <v>127</v>
      </c>
      <c r="AU238" s="74" t="s">
        <v>84</v>
      </c>
      <c r="AY238" s="7" t="s">
        <v>126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7" t="s">
        <v>82</v>
      </c>
      <c r="BK238" s="153">
        <f>ROUND(I238*H238,2)</f>
        <v>0</v>
      </c>
      <c r="BL238" s="7" t="s">
        <v>125</v>
      </c>
      <c r="BM238" s="74" t="s">
        <v>901</v>
      </c>
    </row>
    <row r="239" spans="2:65" s="20" customFormat="1" ht="6.9" customHeight="1" x14ac:dyDescent="0.2">
      <c r="B239" s="32"/>
      <c r="C239" s="33"/>
      <c r="D239" s="33"/>
      <c r="E239" s="33"/>
      <c r="F239" s="33"/>
      <c r="G239" s="33"/>
      <c r="H239" s="33"/>
      <c r="I239" s="33"/>
      <c r="J239" s="33"/>
      <c r="K239" s="33"/>
      <c r="L239" s="19"/>
    </row>
  </sheetData>
  <sheetProtection algorithmName="SHA-512" hashValue="kki59bMKckfNLnHdEZUJryzA14r2lq7mfRZ0p0fp2FeImmmPj91F3r+S0tJrujciMMT/cAFMVAvZ7AWIH85yDA==" saltValue="YlgOyH436M9+IzXaLe+y9A==" spinCount="100000" sheet="1" objects="1" scenarios="1"/>
  <autoFilter ref="C122:K238" xr:uid="{00000000-0009-0000-0000-00000C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216"/>
  <sheetViews>
    <sheetView showGridLines="0" topLeftCell="A142" workbookViewId="0">
      <selection activeCell="H156" sqref="H156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100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1175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1</v>
      </c>
      <c r="L20" s="19"/>
    </row>
    <row r="21" spans="2:12" s="20" customFormat="1" ht="18" customHeight="1" x14ac:dyDescent="0.2">
      <c r="B21" s="19"/>
      <c r="E21" s="16" t="s">
        <v>902</v>
      </c>
      <c r="I21" s="15" t="s">
        <v>25</v>
      </c>
      <c r="J21" s="16" t="s">
        <v>1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ROUND(J122,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ROUND((SUM(BE122:BE215)),  2)</f>
        <v>0</v>
      </c>
      <c r="I33" s="107">
        <v>0.21</v>
      </c>
      <c r="J33" s="92">
        <f>ROUND(((SUM(BE122:BE215))*I33),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ROUND((SUM(BF122:BF215)),  2)</f>
        <v>0</v>
      </c>
      <c r="I34" s="107">
        <v>0.15</v>
      </c>
      <c r="J34" s="92">
        <f>ROUND(((SUM(BF122:BF215))*I34),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ROUND((SUM(BG122:BG215)),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ROUND((SUM(BH122:BH215)),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ROUND((SUM(BI122:BI215)),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SO 401 - Veřejné osvětlení - uznatelné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Voráček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J122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903</v>
      </c>
      <c r="E97" s="123"/>
      <c r="F97" s="123"/>
      <c r="G97" s="123"/>
      <c r="H97" s="123"/>
      <c r="I97" s="123"/>
      <c r="J97" s="124">
        <f>J123</f>
        <v>0</v>
      </c>
      <c r="L97" s="120"/>
    </row>
    <row r="98" spans="2:12" s="66" customFormat="1" ht="19.95" customHeight="1" x14ac:dyDescent="0.2">
      <c r="B98" s="162"/>
      <c r="D98" s="163" t="s">
        <v>904</v>
      </c>
      <c r="E98" s="164"/>
      <c r="F98" s="164"/>
      <c r="G98" s="164"/>
      <c r="H98" s="164"/>
      <c r="I98" s="164"/>
      <c r="J98" s="165">
        <f>J124</f>
        <v>0</v>
      </c>
      <c r="L98" s="162"/>
    </row>
    <row r="99" spans="2:12" s="66" customFormat="1" ht="19.95" customHeight="1" x14ac:dyDescent="0.2">
      <c r="B99" s="162"/>
      <c r="D99" s="163" t="s">
        <v>905</v>
      </c>
      <c r="E99" s="164"/>
      <c r="F99" s="164"/>
      <c r="G99" s="164"/>
      <c r="H99" s="164"/>
      <c r="I99" s="164"/>
      <c r="J99" s="165">
        <f>J133</f>
        <v>0</v>
      </c>
      <c r="L99" s="162"/>
    </row>
    <row r="100" spans="2:12" s="66" customFormat="1" ht="19.95" customHeight="1" x14ac:dyDescent="0.2">
      <c r="B100" s="162"/>
      <c r="D100" s="163" t="s">
        <v>906</v>
      </c>
      <c r="E100" s="164"/>
      <c r="F100" s="164"/>
      <c r="G100" s="164"/>
      <c r="H100" s="164"/>
      <c r="I100" s="164"/>
      <c r="J100" s="165">
        <f>J155</f>
        <v>0</v>
      </c>
      <c r="L100" s="162"/>
    </row>
    <row r="101" spans="2:12" s="66" customFormat="1" ht="19.95" customHeight="1" x14ac:dyDescent="0.2">
      <c r="B101" s="162"/>
      <c r="D101" s="163" t="s">
        <v>907</v>
      </c>
      <c r="E101" s="164"/>
      <c r="F101" s="164"/>
      <c r="G101" s="164"/>
      <c r="H101" s="164"/>
      <c r="I101" s="164"/>
      <c r="J101" s="165">
        <f>J177</f>
        <v>0</v>
      </c>
      <c r="L101" s="162"/>
    </row>
    <row r="102" spans="2:12" s="66" customFormat="1" ht="19.95" customHeight="1" x14ac:dyDescent="0.2">
      <c r="B102" s="162"/>
      <c r="D102" s="163" t="s">
        <v>908</v>
      </c>
      <c r="E102" s="164"/>
      <c r="F102" s="164"/>
      <c r="G102" s="164"/>
      <c r="H102" s="164"/>
      <c r="I102" s="164"/>
      <c r="J102" s="165">
        <f>J210</f>
        <v>0</v>
      </c>
      <c r="L102" s="162"/>
    </row>
    <row r="103" spans="2:12" s="20" customFormat="1" ht="21.75" customHeight="1" x14ac:dyDescent="0.2">
      <c r="B103" s="19"/>
      <c r="L103" s="19"/>
    </row>
    <row r="104" spans="2:12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12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12" s="20" customFormat="1" ht="24.9" customHeight="1" x14ac:dyDescent="0.2">
      <c r="B109" s="19"/>
      <c r="C109" s="11" t="s">
        <v>110</v>
      </c>
      <c r="L109" s="19"/>
    </row>
    <row r="110" spans="2:12" s="20" customFormat="1" ht="6.9" customHeight="1" x14ac:dyDescent="0.2">
      <c r="B110" s="19"/>
      <c r="L110" s="19"/>
    </row>
    <row r="111" spans="2:12" s="20" customFormat="1" ht="12" customHeight="1" x14ac:dyDescent="0.2">
      <c r="B111" s="19"/>
      <c r="C111" s="15" t="s">
        <v>14</v>
      </c>
      <c r="L111" s="19"/>
    </row>
    <row r="112" spans="2:12" s="20" customFormat="1" ht="16.5" customHeight="1" x14ac:dyDescent="0.2">
      <c r="B112" s="19"/>
      <c r="E112" s="293" t="str">
        <f>E7</f>
        <v>Cyklotrasa Odry od lávky u kluziště po ulici Ke Koupališti</v>
      </c>
      <c r="F112" s="294"/>
      <c r="G112" s="294"/>
      <c r="H112" s="294"/>
      <c r="L112" s="19"/>
    </row>
    <row r="113" spans="2:65" s="20" customFormat="1" ht="12" customHeight="1" x14ac:dyDescent="0.2">
      <c r="B113" s="19"/>
      <c r="C113" s="15" t="s">
        <v>102</v>
      </c>
      <c r="L113" s="19"/>
    </row>
    <row r="114" spans="2:65" s="20" customFormat="1" ht="16.5" customHeight="1" x14ac:dyDescent="0.2">
      <c r="B114" s="19"/>
      <c r="E114" s="250" t="str">
        <f>E9</f>
        <v>SO 401 - Veřejné osvětlení - uznatelné</v>
      </c>
      <c r="F114" s="292"/>
      <c r="G114" s="292"/>
      <c r="H114" s="292"/>
      <c r="L114" s="19"/>
    </row>
    <row r="115" spans="2:65" s="20" customFormat="1" ht="6.9" customHeight="1" x14ac:dyDescent="0.2">
      <c r="B115" s="19"/>
      <c r="L115" s="19"/>
    </row>
    <row r="116" spans="2:65" s="20" customFormat="1" ht="12" customHeight="1" x14ac:dyDescent="0.2">
      <c r="B116" s="19"/>
      <c r="C116" s="15" t="s">
        <v>18</v>
      </c>
      <c r="F116" s="16" t="str">
        <f>F12</f>
        <v>Odry</v>
      </c>
      <c r="I116" s="15" t="s">
        <v>20</v>
      </c>
      <c r="J116" s="101">
        <f>IF(J12="","",J12)</f>
        <v>45210</v>
      </c>
      <c r="L116" s="19"/>
    </row>
    <row r="117" spans="2:65" s="20" customFormat="1" ht="6.9" customHeight="1" x14ac:dyDescent="0.2">
      <c r="B117" s="19"/>
      <c r="L117" s="19"/>
    </row>
    <row r="118" spans="2:65" s="20" customFormat="1" ht="15.15" customHeight="1" x14ac:dyDescent="0.2">
      <c r="B118" s="19"/>
      <c r="C118" s="15" t="s">
        <v>21</v>
      </c>
      <c r="F118" s="16" t="str">
        <f>E15</f>
        <v>Město Odry</v>
      </c>
      <c r="I118" s="15" t="s">
        <v>29</v>
      </c>
      <c r="J118" s="116" t="str">
        <f>E21</f>
        <v>Voráček</v>
      </c>
      <c r="L118" s="19"/>
    </row>
    <row r="119" spans="2:65" s="20" customFormat="1" ht="15.15" customHeight="1" x14ac:dyDescent="0.2">
      <c r="B119" s="19"/>
      <c r="C119" s="15" t="s">
        <v>27</v>
      </c>
      <c r="F119" s="16" t="str">
        <f>IF(E18="","",E18)</f>
        <v xml:space="preserve"> </v>
      </c>
      <c r="I119" s="15" t="s">
        <v>34</v>
      </c>
      <c r="J119" s="116" t="str">
        <f>E24</f>
        <v>Michal Czerný</v>
      </c>
      <c r="L119" s="19"/>
    </row>
    <row r="120" spans="2:65" s="20" customFormat="1" ht="10.35" customHeight="1" x14ac:dyDescent="0.2">
      <c r="B120" s="19"/>
      <c r="L120" s="19"/>
    </row>
    <row r="121" spans="2:65" s="129" customFormat="1" ht="29.25" customHeight="1" x14ac:dyDescent="0.2">
      <c r="B121" s="125"/>
      <c r="C121" s="126" t="s">
        <v>111</v>
      </c>
      <c r="D121" s="127" t="s">
        <v>61</v>
      </c>
      <c r="E121" s="127" t="s">
        <v>57</v>
      </c>
      <c r="F121" s="127" t="s">
        <v>58</v>
      </c>
      <c r="G121" s="127" t="s">
        <v>112</v>
      </c>
      <c r="H121" s="127" t="s">
        <v>113</v>
      </c>
      <c r="I121" s="127" t="s">
        <v>114</v>
      </c>
      <c r="J121" s="127" t="s">
        <v>105</v>
      </c>
      <c r="K121" s="128" t="s">
        <v>115</v>
      </c>
      <c r="L121" s="125"/>
      <c r="M121" s="47" t="s">
        <v>1</v>
      </c>
      <c r="N121" s="48" t="s">
        <v>40</v>
      </c>
      <c r="O121" s="48" t="s">
        <v>116</v>
      </c>
      <c r="P121" s="48" t="s">
        <v>117</v>
      </c>
      <c r="Q121" s="48" t="s">
        <v>118</v>
      </c>
      <c r="R121" s="48" t="s">
        <v>119</v>
      </c>
      <c r="S121" s="48" t="s">
        <v>120</v>
      </c>
      <c r="T121" s="49" t="s">
        <v>121</v>
      </c>
    </row>
    <row r="122" spans="2:65" s="20" customFormat="1" ht="22.95" customHeight="1" x14ac:dyDescent="0.3">
      <c r="B122" s="19"/>
      <c r="C122" s="52" t="s">
        <v>122</v>
      </c>
      <c r="J122" s="130">
        <f>BK122</f>
        <v>0</v>
      </c>
      <c r="L122" s="19"/>
      <c r="M122" s="50"/>
      <c r="N122" s="42"/>
      <c r="O122" s="42"/>
      <c r="P122" s="131">
        <f>P123</f>
        <v>0</v>
      </c>
      <c r="Q122" s="42"/>
      <c r="R122" s="131">
        <f>R123</f>
        <v>0</v>
      </c>
      <c r="S122" s="42"/>
      <c r="T122" s="132">
        <f>T123</f>
        <v>0</v>
      </c>
      <c r="AT122" s="7" t="s">
        <v>75</v>
      </c>
      <c r="AU122" s="7" t="s">
        <v>107</v>
      </c>
      <c r="BK122" s="133">
        <f>BK123</f>
        <v>0</v>
      </c>
    </row>
    <row r="123" spans="2:65" s="135" customFormat="1" ht="25.95" customHeight="1" x14ac:dyDescent="0.25">
      <c r="B123" s="134"/>
      <c r="D123" s="136" t="s">
        <v>75</v>
      </c>
      <c r="E123" s="137" t="s">
        <v>293</v>
      </c>
      <c r="F123" s="137" t="s">
        <v>909</v>
      </c>
      <c r="J123" s="138">
        <f>BK123</f>
        <v>0</v>
      </c>
      <c r="L123" s="134"/>
      <c r="M123" s="139"/>
      <c r="P123" s="140">
        <f>P124+P133+P155+P177+P210</f>
        <v>0</v>
      </c>
      <c r="R123" s="140">
        <f>R124+R133+R155+R177+R210</f>
        <v>0</v>
      </c>
      <c r="T123" s="141">
        <f>T124+T133+T155+T177+T210</f>
        <v>0</v>
      </c>
      <c r="AR123" s="136" t="s">
        <v>140</v>
      </c>
      <c r="AT123" s="142" t="s">
        <v>75</v>
      </c>
      <c r="AU123" s="142" t="s">
        <v>76</v>
      </c>
      <c r="AY123" s="136" t="s">
        <v>126</v>
      </c>
      <c r="BK123" s="143">
        <f>BK124+BK133+BK155+BK177+BK210</f>
        <v>0</v>
      </c>
    </row>
    <row r="124" spans="2:65" s="135" customFormat="1" ht="22.95" customHeight="1" x14ac:dyDescent="0.25">
      <c r="B124" s="134"/>
      <c r="D124" s="136" t="s">
        <v>75</v>
      </c>
      <c r="E124" s="166" t="s">
        <v>910</v>
      </c>
      <c r="F124" s="166" t="s">
        <v>910</v>
      </c>
      <c r="J124" s="167">
        <f>BK124</f>
        <v>0</v>
      </c>
      <c r="L124" s="134"/>
      <c r="M124" s="139"/>
      <c r="P124" s="140">
        <f>SUM(P125:P132)</f>
        <v>0</v>
      </c>
      <c r="R124" s="140">
        <f>SUM(R125:R132)</f>
        <v>0</v>
      </c>
      <c r="T124" s="141">
        <f>SUM(T125:T132)</f>
        <v>0</v>
      </c>
      <c r="AR124" s="136" t="s">
        <v>82</v>
      </c>
      <c r="AT124" s="142" t="s">
        <v>75</v>
      </c>
      <c r="AU124" s="142" t="s">
        <v>82</v>
      </c>
      <c r="AY124" s="136" t="s">
        <v>126</v>
      </c>
      <c r="BK124" s="143">
        <f>SUM(BK125:BK132)</f>
        <v>0</v>
      </c>
    </row>
    <row r="125" spans="2:65" s="20" customFormat="1" ht="24.15" customHeight="1" x14ac:dyDescent="0.2">
      <c r="B125" s="19"/>
      <c r="C125" s="144" t="s">
        <v>82</v>
      </c>
      <c r="D125" s="144" t="s">
        <v>127</v>
      </c>
      <c r="E125" s="145" t="s">
        <v>911</v>
      </c>
      <c r="F125" s="146" t="s">
        <v>912</v>
      </c>
      <c r="G125" s="147" t="s">
        <v>388</v>
      </c>
      <c r="H125" s="148">
        <v>3</v>
      </c>
      <c r="I125" s="1"/>
      <c r="J125" s="149">
        <f t="shared" ref="J125:J132" si="0">ROUND(I125*H125,2)</f>
        <v>0</v>
      </c>
      <c r="K125" s="146" t="s">
        <v>1</v>
      </c>
      <c r="L125" s="19"/>
      <c r="M125" s="150" t="s">
        <v>1</v>
      </c>
      <c r="N125" s="151" t="s">
        <v>41</v>
      </c>
      <c r="O125" s="70">
        <v>0</v>
      </c>
      <c r="P125" s="70">
        <f t="shared" ref="P125:P132" si="1">O125*H125</f>
        <v>0</v>
      </c>
      <c r="Q125" s="70">
        <v>0</v>
      </c>
      <c r="R125" s="70">
        <f t="shared" ref="R125:R132" si="2">Q125*H125</f>
        <v>0</v>
      </c>
      <c r="S125" s="70">
        <v>0</v>
      </c>
      <c r="T125" s="152">
        <f t="shared" ref="T125:T132" si="3">S125*H125</f>
        <v>0</v>
      </c>
      <c r="AR125" s="74" t="s">
        <v>125</v>
      </c>
      <c r="AT125" s="74" t="s">
        <v>127</v>
      </c>
      <c r="AU125" s="74" t="s">
        <v>84</v>
      </c>
      <c r="AY125" s="7" t="s">
        <v>126</v>
      </c>
      <c r="BE125" s="153">
        <f t="shared" ref="BE125:BE132" si="4">IF(N125="základní",J125,0)</f>
        <v>0</v>
      </c>
      <c r="BF125" s="153">
        <f t="shared" ref="BF125:BF132" si="5">IF(N125="snížená",J125,0)</f>
        <v>0</v>
      </c>
      <c r="BG125" s="153">
        <f t="shared" ref="BG125:BG132" si="6">IF(N125="zákl. přenesená",J125,0)</f>
        <v>0</v>
      </c>
      <c r="BH125" s="153">
        <f t="shared" ref="BH125:BH132" si="7">IF(N125="sníž. přenesená",J125,0)</f>
        <v>0</v>
      </c>
      <c r="BI125" s="153">
        <f t="shared" ref="BI125:BI132" si="8">IF(N125="nulová",J125,0)</f>
        <v>0</v>
      </c>
      <c r="BJ125" s="7" t="s">
        <v>82</v>
      </c>
      <c r="BK125" s="153">
        <f t="shared" ref="BK125:BK132" si="9">ROUND(I125*H125,2)</f>
        <v>0</v>
      </c>
      <c r="BL125" s="7" t="s">
        <v>125</v>
      </c>
      <c r="BM125" s="74" t="s">
        <v>84</v>
      </c>
    </row>
    <row r="126" spans="2:65" s="20" customFormat="1" ht="21.75" customHeight="1" x14ac:dyDescent="0.2">
      <c r="B126" s="19"/>
      <c r="C126" s="144" t="s">
        <v>84</v>
      </c>
      <c r="D126" s="144" t="s">
        <v>127</v>
      </c>
      <c r="E126" s="145" t="s">
        <v>913</v>
      </c>
      <c r="F126" s="146" t="s">
        <v>914</v>
      </c>
      <c r="G126" s="147" t="s">
        <v>388</v>
      </c>
      <c r="H126" s="148">
        <v>10</v>
      </c>
      <c r="I126" s="1"/>
      <c r="J126" s="149">
        <f t="shared" si="0"/>
        <v>0</v>
      </c>
      <c r="K126" s="146" t="s">
        <v>1</v>
      </c>
      <c r="L126" s="19"/>
      <c r="M126" s="150" t="s">
        <v>1</v>
      </c>
      <c r="N126" s="151" t="s">
        <v>41</v>
      </c>
      <c r="O126" s="70">
        <v>0</v>
      </c>
      <c r="P126" s="70">
        <f t="shared" si="1"/>
        <v>0</v>
      </c>
      <c r="Q126" s="70">
        <v>0</v>
      </c>
      <c r="R126" s="70">
        <f t="shared" si="2"/>
        <v>0</v>
      </c>
      <c r="S126" s="70">
        <v>0</v>
      </c>
      <c r="T126" s="152">
        <f t="shared" si="3"/>
        <v>0</v>
      </c>
      <c r="AR126" s="74" t="s">
        <v>125</v>
      </c>
      <c r="AT126" s="74" t="s">
        <v>127</v>
      </c>
      <c r="AU126" s="74" t="s">
        <v>84</v>
      </c>
      <c r="AY126" s="7" t="s">
        <v>126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7" t="s">
        <v>82</v>
      </c>
      <c r="BK126" s="153">
        <f t="shared" si="9"/>
        <v>0</v>
      </c>
      <c r="BL126" s="7" t="s">
        <v>125</v>
      </c>
      <c r="BM126" s="74" t="s">
        <v>125</v>
      </c>
    </row>
    <row r="127" spans="2:65" s="20" customFormat="1" ht="16.5" customHeight="1" x14ac:dyDescent="0.2">
      <c r="B127" s="19"/>
      <c r="C127" s="144" t="s">
        <v>140</v>
      </c>
      <c r="D127" s="144" t="s">
        <v>127</v>
      </c>
      <c r="E127" s="145" t="s">
        <v>915</v>
      </c>
      <c r="F127" s="146" t="s">
        <v>916</v>
      </c>
      <c r="G127" s="147" t="s">
        <v>388</v>
      </c>
      <c r="H127" s="148">
        <v>3</v>
      </c>
      <c r="I127" s="1"/>
      <c r="J127" s="149">
        <f t="shared" si="0"/>
        <v>0</v>
      </c>
      <c r="K127" s="146" t="s">
        <v>1</v>
      </c>
      <c r="L127" s="19"/>
      <c r="M127" s="150" t="s">
        <v>1</v>
      </c>
      <c r="N127" s="151" t="s">
        <v>41</v>
      </c>
      <c r="O127" s="70">
        <v>0</v>
      </c>
      <c r="P127" s="70">
        <f t="shared" si="1"/>
        <v>0</v>
      </c>
      <c r="Q127" s="70">
        <v>0</v>
      </c>
      <c r="R127" s="70">
        <f t="shared" si="2"/>
        <v>0</v>
      </c>
      <c r="S127" s="70">
        <v>0</v>
      </c>
      <c r="T127" s="152">
        <f t="shared" si="3"/>
        <v>0</v>
      </c>
      <c r="AR127" s="74" t="s">
        <v>125</v>
      </c>
      <c r="AT127" s="74" t="s">
        <v>127</v>
      </c>
      <c r="AU127" s="74" t="s">
        <v>84</v>
      </c>
      <c r="AY127" s="7" t="s">
        <v>126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7" t="s">
        <v>82</v>
      </c>
      <c r="BK127" s="153">
        <f t="shared" si="9"/>
        <v>0</v>
      </c>
      <c r="BL127" s="7" t="s">
        <v>125</v>
      </c>
      <c r="BM127" s="74" t="s">
        <v>153</v>
      </c>
    </row>
    <row r="128" spans="2:65" s="20" customFormat="1" ht="21.75" customHeight="1" x14ac:dyDescent="0.2">
      <c r="B128" s="19"/>
      <c r="C128" s="144" t="s">
        <v>125</v>
      </c>
      <c r="D128" s="144" t="s">
        <v>127</v>
      </c>
      <c r="E128" s="145" t="s">
        <v>917</v>
      </c>
      <c r="F128" s="146" t="s">
        <v>918</v>
      </c>
      <c r="G128" s="147" t="s">
        <v>388</v>
      </c>
      <c r="H128" s="148">
        <v>10</v>
      </c>
      <c r="I128" s="1"/>
      <c r="J128" s="149">
        <f t="shared" si="0"/>
        <v>0</v>
      </c>
      <c r="K128" s="146" t="s">
        <v>1</v>
      </c>
      <c r="L128" s="19"/>
      <c r="M128" s="150" t="s">
        <v>1</v>
      </c>
      <c r="N128" s="151" t="s">
        <v>41</v>
      </c>
      <c r="O128" s="70">
        <v>0</v>
      </c>
      <c r="P128" s="70">
        <f t="shared" si="1"/>
        <v>0</v>
      </c>
      <c r="Q128" s="70">
        <v>0</v>
      </c>
      <c r="R128" s="70">
        <f t="shared" si="2"/>
        <v>0</v>
      </c>
      <c r="S128" s="70">
        <v>0</v>
      </c>
      <c r="T128" s="152">
        <f t="shared" si="3"/>
        <v>0</v>
      </c>
      <c r="AR128" s="74" t="s">
        <v>125</v>
      </c>
      <c r="AT128" s="74" t="s">
        <v>127</v>
      </c>
      <c r="AU128" s="74" t="s">
        <v>84</v>
      </c>
      <c r="AY128" s="7" t="s">
        <v>126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7" t="s">
        <v>82</v>
      </c>
      <c r="BK128" s="153">
        <f t="shared" si="9"/>
        <v>0</v>
      </c>
      <c r="BL128" s="7" t="s">
        <v>125</v>
      </c>
      <c r="BM128" s="74" t="s">
        <v>163</v>
      </c>
    </row>
    <row r="129" spans="2:65" s="20" customFormat="1" ht="24.15" customHeight="1" x14ac:dyDescent="0.2">
      <c r="B129" s="19"/>
      <c r="C129" s="144" t="s">
        <v>149</v>
      </c>
      <c r="D129" s="144" t="s">
        <v>127</v>
      </c>
      <c r="E129" s="145" t="s">
        <v>919</v>
      </c>
      <c r="F129" s="146" t="s">
        <v>920</v>
      </c>
      <c r="G129" s="147" t="s">
        <v>216</v>
      </c>
      <c r="H129" s="148">
        <v>15</v>
      </c>
      <c r="I129" s="1"/>
      <c r="J129" s="149">
        <f t="shared" si="0"/>
        <v>0</v>
      </c>
      <c r="K129" s="146" t="s">
        <v>1</v>
      </c>
      <c r="L129" s="19"/>
      <c r="M129" s="150" t="s">
        <v>1</v>
      </c>
      <c r="N129" s="151" t="s">
        <v>41</v>
      </c>
      <c r="O129" s="70">
        <v>0</v>
      </c>
      <c r="P129" s="70">
        <f t="shared" si="1"/>
        <v>0</v>
      </c>
      <c r="Q129" s="70">
        <v>0</v>
      </c>
      <c r="R129" s="70">
        <f t="shared" si="2"/>
        <v>0</v>
      </c>
      <c r="S129" s="70">
        <v>0</v>
      </c>
      <c r="T129" s="152">
        <f t="shared" si="3"/>
        <v>0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7" t="s">
        <v>82</v>
      </c>
      <c r="BK129" s="153">
        <f t="shared" si="9"/>
        <v>0</v>
      </c>
      <c r="BL129" s="7" t="s">
        <v>125</v>
      </c>
      <c r="BM129" s="74" t="s">
        <v>173</v>
      </c>
    </row>
    <row r="130" spans="2:65" s="20" customFormat="1" ht="24.15" customHeight="1" x14ac:dyDescent="0.2">
      <c r="B130" s="19"/>
      <c r="C130" s="144" t="s">
        <v>153</v>
      </c>
      <c r="D130" s="144" t="s">
        <v>127</v>
      </c>
      <c r="E130" s="145" t="s">
        <v>921</v>
      </c>
      <c r="F130" s="146" t="s">
        <v>922</v>
      </c>
      <c r="G130" s="147" t="s">
        <v>216</v>
      </c>
      <c r="H130" s="148">
        <v>100</v>
      </c>
      <c r="I130" s="1"/>
      <c r="J130" s="149">
        <f t="shared" si="0"/>
        <v>0</v>
      </c>
      <c r="K130" s="146" t="s">
        <v>1</v>
      </c>
      <c r="L130" s="19"/>
      <c r="M130" s="150" t="s">
        <v>1</v>
      </c>
      <c r="N130" s="151" t="s">
        <v>41</v>
      </c>
      <c r="O130" s="70">
        <v>0</v>
      </c>
      <c r="P130" s="70">
        <f t="shared" si="1"/>
        <v>0</v>
      </c>
      <c r="Q130" s="70">
        <v>0</v>
      </c>
      <c r="R130" s="70">
        <f t="shared" si="2"/>
        <v>0</v>
      </c>
      <c r="S130" s="70">
        <v>0</v>
      </c>
      <c r="T130" s="152">
        <f t="shared" si="3"/>
        <v>0</v>
      </c>
      <c r="AR130" s="74" t="s">
        <v>125</v>
      </c>
      <c r="AT130" s="74" t="s">
        <v>127</v>
      </c>
      <c r="AU130" s="74" t="s">
        <v>84</v>
      </c>
      <c r="AY130" s="7" t="s">
        <v>126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7" t="s">
        <v>82</v>
      </c>
      <c r="BK130" s="153">
        <f t="shared" si="9"/>
        <v>0</v>
      </c>
      <c r="BL130" s="7" t="s">
        <v>125</v>
      </c>
      <c r="BM130" s="74" t="s">
        <v>253</v>
      </c>
    </row>
    <row r="131" spans="2:65" s="20" customFormat="1" ht="24.15" customHeight="1" x14ac:dyDescent="0.2">
      <c r="B131" s="19"/>
      <c r="C131" s="144" t="s">
        <v>158</v>
      </c>
      <c r="D131" s="144" t="s">
        <v>127</v>
      </c>
      <c r="E131" s="145" t="s">
        <v>923</v>
      </c>
      <c r="F131" s="146" t="s">
        <v>924</v>
      </c>
      <c r="G131" s="147" t="s">
        <v>388</v>
      </c>
      <c r="H131" s="148">
        <v>39</v>
      </c>
      <c r="I131" s="1"/>
      <c r="J131" s="149">
        <f t="shared" si="0"/>
        <v>0</v>
      </c>
      <c r="K131" s="146" t="s">
        <v>1</v>
      </c>
      <c r="L131" s="19"/>
      <c r="M131" s="150" t="s">
        <v>1</v>
      </c>
      <c r="N131" s="151" t="s">
        <v>41</v>
      </c>
      <c r="O131" s="70">
        <v>0</v>
      </c>
      <c r="P131" s="70">
        <f t="shared" si="1"/>
        <v>0</v>
      </c>
      <c r="Q131" s="70">
        <v>0</v>
      </c>
      <c r="R131" s="70">
        <f t="shared" si="2"/>
        <v>0</v>
      </c>
      <c r="S131" s="70">
        <v>0</v>
      </c>
      <c r="T131" s="152">
        <f t="shared" si="3"/>
        <v>0</v>
      </c>
      <c r="AR131" s="74" t="s">
        <v>125</v>
      </c>
      <c r="AT131" s="74" t="s">
        <v>127</v>
      </c>
      <c r="AU131" s="74" t="s">
        <v>84</v>
      </c>
      <c r="AY131" s="7" t="s">
        <v>126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7" t="s">
        <v>82</v>
      </c>
      <c r="BK131" s="153">
        <f t="shared" si="9"/>
        <v>0</v>
      </c>
      <c r="BL131" s="7" t="s">
        <v>125</v>
      </c>
      <c r="BM131" s="74" t="s">
        <v>264</v>
      </c>
    </row>
    <row r="132" spans="2:65" s="20" customFormat="1" ht="33" customHeight="1" x14ac:dyDescent="0.2">
      <c r="B132" s="19"/>
      <c r="C132" s="144" t="s">
        <v>163</v>
      </c>
      <c r="D132" s="144" t="s">
        <v>127</v>
      </c>
      <c r="E132" s="145" t="s">
        <v>925</v>
      </c>
      <c r="F132" s="146" t="s">
        <v>926</v>
      </c>
      <c r="G132" s="147" t="s">
        <v>388</v>
      </c>
      <c r="H132" s="148">
        <v>13</v>
      </c>
      <c r="I132" s="1"/>
      <c r="J132" s="149">
        <f t="shared" si="0"/>
        <v>0</v>
      </c>
      <c r="K132" s="146" t="s">
        <v>1</v>
      </c>
      <c r="L132" s="19"/>
      <c r="M132" s="150" t="s">
        <v>1</v>
      </c>
      <c r="N132" s="151" t="s">
        <v>41</v>
      </c>
      <c r="O132" s="70">
        <v>0</v>
      </c>
      <c r="P132" s="70">
        <f t="shared" si="1"/>
        <v>0</v>
      </c>
      <c r="Q132" s="70">
        <v>0</v>
      </c>
      <c r="R132" s="70">
        <f t="shared" si="2"/>
        <v>0</v>
      </c>
      <c r="S132" s="70">
        <v>0</v>
      </c>
      <c r="T132" s="152">
        <f t="shared" si="3"/>
        <v>0</v>
      </c>
      <c r="AR132" s="74" t="s">
        <v>125</v>
      </c>
      <c r="AT132" s="74" t="s">
        <v>127</v>
      </c>
      <c r="AU132" s="74" t="s">
        <v>84</v>
      </c>
      <c r="AY132" s="7" t="s">
        <v>126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7" t="s">
        <v>82</v>
      </c>
      <c r="BK132" s="153">
        <f t="shared" si="9"/>
        <v>0</v>
      </c>
      <c r="BL132" s="7" t="s">
        <v>125</v>
      </c>
      <c r="BM132" s="74" t="s">
        <v>277</v>
      </c>
    </row>
    <row r="133" spans="2:65" s="135" customFormat="1" ht="22.95" customHeight="1" x14ac:dyDescent="0.25">
      <c r="B133" s="134"/>
      <c r="D133" s="136" t="s">
        <v>75</v>
      </c>
      <c r="E133" s="166" t="s">
        <v>927</v>
      </c>
      <c r="F133" s="166" t="s">
        <v>927</v>
      </c>
      <c r="I133" s="161"/>
      <c r="J133" s="167">
        <f>BK133</f>
        <v>0</v>
      </c>
      <c r="L133" s="134"/>
      <c r="M133" s="139"/>
      <c r="P133" s="140">
        <f>SUM(P134:P154)</f>
        <v>0</v>
      </c>
      <c r="R133" s="140">
        <f>SUM(R134:R154)</f>
        <v>0</v>
      </c>
      <c r="T133" s="141">
        <f>SUM(T134:T154)</f>
        <v>0</v>
      </c>
      <c r="AR133" s="136" t="s">
        <v>82</v>
      </c>
      <c r="AT133" s="142" t="s">
        <v>75</v>
      </c>
      <c r="AU133" s="142" t="s">
        <v>82</v>
      </c>
      <c r="AY133" s="136" t="s">
        <v>126</v>
      </c>
      <c r="BK133" s="143">
        <f>SUM(BK134:BK154)</f>
        <v>0</v>
      </c>
    </row>
    <row r="134" spans="2:65" s="20" customFormat="1" ht="24.15" customHeight="1" x14ac:dyDescent="0.2">
      <c r="B134" s="19"/>
      <c r="C134" s="144" t="s">
        <v>168</v>
      </c>
      <c r="D134" s="144" t="s">
        <v>127</v>
      </c>
      <c r="E134" s="145" t="s">
        <v>928</v>
      </c>
      <c r="F134" s="146" t="s">
        <v>929</v>
      </c>
      <c r="G134" s="147" t="s">
        <v>388</v>
      </c>
      <c r="H134" s="148">
        <v>16</v>
      </c>
      <c r="I134" s="1"/>
      <c r="J134" s="149">
        <f t="shared" ref="J134:J154" si="10">ROUND(I134*H134,2)</f>
        <v>0</v>
      </c>
      <c r="K134" s="146" t="s">
        <v>1</v>
      </c>
      <c r="L134" s="19"/>
      <c r="M134" s="150" t="s">
        <v>1</v>
      </c>
      <c r="N134" s="151" t="s">
        <v>41</v>
      </c>
      <c r="O134" s="70">
        <v>0</v>
      </c>
      <c r="P134" s="70">
        <f t="shared" ref="P134:P154" si="11">O134*H134</f>
        <v>0</v>
      </c>
      <c r="Q134" s="70">
        <v>0</v>
      </c>
      <c r="R134" s="70">
        <f t="shared" ref="R134:R154" si="12">Q134*H134</f>
        <v>0</v>
      </c>
      <c r="S134" s="70">
        <v>0</v>
      </c>
      <c r="T134" s="152">
        <f t="shared" ref="T134:T154" si="13"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 t="shared" ref="BE134:BE154" si="14">IF(N134="základní",J134,0)</f>
        <v>0</v>
      </c>
      <c r="BF134" s="153">
        <f t="shared" ref="BF134:BF154" si="15">IF(N134="snížená",J134,0)</f>
        <v>0</v>
      </c>
      <c r="BG134" s="153">
        <f t="shared" ref="BG134:BG154" si="16">IF(N134="zákl. přenesená",J134,0)</f>
        <v>0</v>
      </c>
      <c r="BH134" s="153">
        <f t="shared" ref="BH134:BH154" si="17">IF(N134="sníž. přenesená",J134,0)</f>
        <v>0</v>
      </c>
      <c r="BI134" s="153">
        <f t="shared" ref="BI134:BI154" si="18">IF(N134="nulová",J134,0)</f>
        <v>0</v>
      </c>
      <c r="BJ134" s="7" t="s">
        <v>82</v>
      </c>
      <c r="BK134" s="153">
        <f t="shared" ref="BK134:BK154" si="19">ROUND(I134*H134,2)</f>
        <v>0</v>
      </c>
      <c r="BL134" s="7" t="s">
        <v>125</v>
      </c>
      <c r="BM134" s="74" t="s">
        <v>287</v>
      </c>
    </row>
    <row r="135" spans="2:65" s="20" customFormat="1" ht="16.5" customHeight="1" x14ac:dyDescent="0.2">
      <c r="B135" s="19"/>
      <c r="C135" s="144" t="s">
        <v>173</v>
      </c>
      <c r="D135" s="144" t="s">
        <v>127</v>
      </c>
      <c r="E135" s="145" t="s">
        <v>930</v>
      </c>
      <c r="F135" s="146" t="s">
        <v>931</v>
      </c>
      <c r="G135" s="147" t="s">
        <v>388</v>
      </c>
      <c r="H135" s="148">
        <v>16</v>
      </c>
      <c r="I135" s="1"/>
      <c r="J135" s="149">
        <f t="shared" si="10"/>
        <v>0</v>
      </c>
      <c r="K135" s="146" t="s">
        <v>1</v>
      </c>
      <c r="L135" s="19"/>
      <c r="M135" s="150" t="s">
        <v>1</v>
      </c>
      <c r="N135" s="151" t="s">
        <v>41</v>
      </c>
      <c r="O135" s="70">
        <v>0</v>
      </c>
      <c r="P135" s="70">
        <f t="shared" si="11"/>
        <v>0</v>
      </c>
      <c r="Q135" s="70">
        <v>0</v>
      </c>
      <c r="R135" s="70">
        <f t="shared" si="12"/>
        <v>0</v>
      </c>
      <c r="S135" s="70">
        <v>0</v>
      </c>
      <c r="T135" s="152">
        <f t="shared" si="13"/>
        <v>0</v>
      </c>
      <c r="AR135" s="74" t="s">
        <v>125</v>
      </c>
      <c r="AT135" s="74" t="s">
        <v>127</v>
      </c>
      <c r="AU135" s="74" t="s">
        <v>84</v>
      </c>
      <c r="AY135" s="7" t="s">
        <v>126</v>
      </c>
      <c r="BE135" s="153">
        <f t="shared" si="14"/>
        <v>0</v>
      </c>
      <c r="BF135" s="153">
        <f t="shared" si="15"/>
        <v>0</v>
      </c>
      <c r="BG135" s="153">
        <f t="shared" si="16"/>
        <v>0</v>
      </c>
      <c r="BH135" s="153">
        <f t="shared" si="17"/>
        <v>0</v>
      </c>
      <c r="BI135" s="153">
        <f t="shared" si="18"/>
        <v>0</v>
      </c>
      <c r="BJ135" s="7" t="s">
        <v>82</v>
      </c>
      <c r="BK135" s="153">
        <f t="shared" si="19"/>
        <v>0</v>
      </c>
      <c r="BL135" s="7" t="s">
        <v>125</v>
      </c>
      <c r="BM135" s="74" t="s">
        <v>299</v>
      </c>
    </row>
    <row r="136" spans="2:65" s="20" customFormat="1" ht="16.5" customHeight="1" x14ac:dyDescent="0.2">
      <c r="B136" s="19"/>
      <c r="C136" s="144" t="s">
        <v>181</v>
      </c>
      <c r="D136" s="144" t="s">
        <v>127</v>
      </c>
      <c r="E136" s="145" t="s">
        <v>932</v>
      </c>
      <c r="F136" s="146" t="s">
        <v>933</v>
      </c>
      <c r="G136" s="147" t="s">
        <v>388</v>
      </c>
      <c r="H136" s="148">
        <v>7</v>
      </c>
      <c r="I136" s="1"/>
      <c r="J136" s="149">
        <f t="shared" si="10"/>
        <v>0</v>
      </c>
      <c r="K136" s="146" t="s">
        <v>1</v>
      </c>
      <c r="L136" s="19"/>
      <c r="M136" s="150" t="s">
        <v>1</v>
      </c>
      <c r="N136" s="151" t="s">
        <v>41</v>
      </c>
      <c r="O136" s="70">
        <v>0</v>
      </c>
      <c r="P136" s="70">
        <f t="shared" si="11"/>
        <v>0</v>
      </c>
      <c r="Q136" s="70">
        <v>0</v>
      </c>
      <c r="R136" s="70">
        <f t="shared" si="12"/>
        <v>0</v>
      </c>
      <c r="S136" s="70">
        <v>0</v>
      </c>
      <c r="T136" s="152">
        <f t="shared" si="13"/>
        <v>0</v>
      </c>
      <c r="AR136" s="74" t="s">
        <v>125</v>
      </c>
      <c r="AT136" s="74" t="s">
        <v>127</v>
      </c>
      <c r="AU136" s="74" t="s">
        <v>84</v>
      </c>
      <c r="AY136" s="7" t="s">
        <v>126</v>
      </c>
      <c r="BE136" s="153">
        <f t="shared" si="14"/>
        <v>0</v>
      </c>
      <c r="BF136" s="153">
        <f t="shared" si="15"/>
        <v>0</v>
      </c>
      <c r="BG136" s="153">
        <f t="shared" si="16"/>
        <v>0</v>
      </c>
      <c r="BH136" s="153">
        <f t="shared" si="17"/>
        <v>0</v>
      </c>
      <c r="BI136" s="153">
        <f t="shared" si="18"/>
        <v>0</v>
      </c>
      <c r="BJ136" s="7" t="s">
        <v>82</v>
      </c>
      <c r="BK136" s="153">
        <f t="shared" si="19"/>
        <v>0</v>
      </c>
      <c r="BL136" s="7" t="s">
        <v>125</v>
      </c>
      <c r="BM136" s="74" t="s">
        <v>308</v>
      </c>
    </row>
    <row r="137" spans="2:65" s="20" customFormat="1" ht="16.5" customHeight="1" x14ac:dyDescent="0.2">
      <c r="B137" s="19"/>
      <c r="C137" s="144" t="s">
        <v>253</v>
      </c>
      <c r="D137" s="144" t="s">
        <v>127</v>
      </c>
      <c r="E137" s="145" t="s">
        <v>934</v>
      </c>
      <c r="F137" s="146" t="s">
        <v>935</v>
      </c>
      <c r="G137" s="147" t="s">
        <v>388</v>
      </c>
      <c r="H137" s="148">
        <v>23</v>
      </c>
      <c r="I137" s="1"/>
      <c r="J137" s="149">
        <f t="shared" si="10"/>
        <v>0</v>
      </c>
      <c r="K137" s="146" t="s">
        <v>1</v>
      </c>
      <c r="L137" s="19"/>
      <c r="M137" s="150" t="s">
        <v>1</v>
      </c>
      <c r="N137" s="151" t="s">
        <v>41</v>
      </c>
      <c r="O137" s="70">
        <v>0</v>
      </c>
      <c r="P137" s="70">
        <f t="shared" si="11"/>
        <v>0</v>
      </c>
      <c r="Q137" s="70">
        <v>0</v>
      </c>
      <c r="R137" s="70">
        <f t="shared" si="12"/>
        <v>0</v>
      </c>
      <c r="S137" s="70">
        <v>0</v>
      </c>
      <c r="T137" s="152">
        <f t="shared" si="13"/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 t="shared" si="14"/>
        <v>0</v>
      </c>
      <c r="BF137" s="153">
        <f t="shared" si="15"/>
        <v>0</v>
      </c>
      <c r="BG137" s="153">
        <f t="shared" si="16"/>
        <v>0</v>
      </c>
      <c r="BH137" s="153">
        <f t="shared" si="17"/>
        <v>0</v>
      </c>
      <c r="BI137" s="153">
        <f t="shared" si="18"/>
        <v>0</v>
      </c>
      <c r="BJ137" s="7" t="s">
        <v>82</v>
      </c>
      <c r="BK137" s="153">
        <f t="shared" si="19"/>
        <v>0</v>
      </c>
      <c r="BL137" s="7" t="s">
        <v>125</v>
      </c>
      <c r="BM137" s="74" t="s">
        <v>317</v>
      </c>
    </row>
    <row r="138" spans="2:65" s="20" customFormat="1" ht="24.15" customHeight="1" x14ac:dyDescent="0.2">
      <c r="B138" s="19"/>
      <c r="C138" s="144" t="s">
        <v>258</v>
      </c>
      <c r="D138" s="144" t="s">
        <v>127</v>
      </c>
      <c r="E138" s="145" t="s">
        <v>936</v>
      </c>
      <c r="F138" s="146" t="s">
        <v>937</v>
      </c>
      <c r="G138" s="147" t="s">
        <v>216</v>
      </c>
      <c r="H138" s="148">
        <v>39</v>
      </c>
      <c r="I138" s="1"/>
      <c r="J138" s="149">
        <f t="shared" si="10"/>
        <v>0</v>
      </c>
      <c r="K138" s="146" t="s">
        <v>1</v>
      </c>
      <c r="L138" s="19"/>
      <c r="M138" s="150" t="s">
        <v>1</v>
      </c>
      <c r="N138" s="151" t="s">
        <v>41</v>
      </c>
      <c r="O138" s="70">
        <v>0</v>
      </c>
      <c r="P138" s="70">
        <f t="shared" si="11"/>
        <v>0</v>
      </c>
      <c r="Q138" s="70">
        <v>0</v>
      </c>
      <c r="R138" s="70">
        <f t="shared" si="12"/>
        <v>0</v>
      </c>
      <c r="S138" s="70">
        <v>0</v>
      </c>
      <c r="T138" s="152">
        <f t="shared" si="13"/>
        <v>0</v>
      </c>
      <c r="AR138" s="74" t="s">
        <v>125</v>
      </c>
      <c r="AT138" s="74" t="s">
        <v>127</v>
      </c>
      <c r="AU138" s="74" t="s">
        <v>84</v>
      </c>
      <c r="AY138" s="7" t="s">
        <v>126</v>
      </c>
      <c r="BE138" s="153">
        <f t="shared" si="14"/>
        <v>0</v>
      </c>
      <c r="BF138" s="153">
        <f t="shared" si="15"/>
        <v>0</v>
      </c>
      <c r="BG138" s="153">
        <f t="shared" si="16"/>
        <v>0</v>
      </c>
      <c r="BH138" s="153">
        <f t="shared" si="17"/>
        <v>0</v>
      </c>
      <c r="BI138" s="153">
        <f t="shared" si="18"/>
        <v>0</v>
      </c>
      <c r="BJ138" s="7" t="s">
        <v>82</v>
      </c>
      <c r="BK138" s="153">
        <f t="shared" si="19"/>
        <v>0</v>
      </c>
      <c r="BL138" s="7" t="s">
        <v>125</v>
      </c>
      <c r="BM138" s="74" t="s">
        <v>327</v>
      </c>
    </row>
    <row r="139" spans="2:65" s="20" customFormat="1" ht="24.15" customHeight="1" x14ac:dyDescent="0.2">
      <c r="B139" s="19"/>
      <c r="C139" s="144" t="s">
        <v>264</v>
      </c>
      <c r="D139" s="144" t="s">
        <v>127</v>
      </c>
      <c r="E139" s="145" t="s">
        <v>938</v>
      </c>
      <c r="F139" s="146" t="s">
        <v>939</v>
      </c>
      <c r="G139" s="147" t="s">
        <v>388</v>
      </c>
      <c r="H139" s="148">
        <v>144</v>
      </c>
      <c r="I139" s="1"/>
      <c r="J139" s="149">
        <f t="shared" si="10"/>
        <v>0</v>
      </c>
      <c r="K139" s="146" t="s">
        <v>1</v>
      </c>
      <c r="L139" s="19"/>
      <c r="M139" s="150" t="s">
        <v>1</v>
      </c>
      <c r="N139" s="151" t="s">
        <v>41</v>
      </c>
      <c r="O139" s="70">
        <v>0</v>
      </c>
      <c r="P139" s="70">
        <f t="shared" si="11"/>
        <v>0</v>
      </c>
      <c r="Q139" s="70">
        <v>0</v>
      </c>
      <c r="R139" s="70">
        <f t="shared" si="12"/>
        <v>0</v>
      </c>
      <c r="S139" s="70">
        <v>0</v>
      </c>
      <c r="T139" s="152">
        <f t="shared" si="13"/>
        <v>0</v>
      </c>
      <c r="AR139" s="74" t="s">
        <v>125</v>
      </c>
      <c r="AT139" s="74" t="s">
        <v>127</v>
      </c>
      <c r="AU139" s="74" t="s">
        <v>84</v>
      </c>
      <c r="AY139" s="7" t="s">
        <v>126</v>
      </c>
      <c r="BE139" s="153">
        <f t="shared" si="14"/>
        <v>0</v>
      </c>
      <c r="BF139" s="153">
        <f t="shared" si="15"/>
        <v>0</v>
      </c>
      <c r="BG139" s="153">
        <f t="shared" si="16"/>
        <v>0</v>
      </c>
      <c r="BH139" s="153">
        <f t="shared" si="17"/>
        <v>0</v>
      </c>
      <c r="BI139" s="153">
        <f t="shared" si="18"/>
        <v>0</v>
      </c>
      <c r="BJ139" s="7" t="s">
        <v>82</v>
      </c>
      <c r="BK139" s="153">
        <f t="shared" si="19"/>
        <v>0</v>
      </c>
      <c r="BL139" s="7" t="s">
        <v>125</v>
      </c>
      <c r="BM139" s="74" t="s">
        <v>338</v>
      </c>
    </row>
    <row r="140" spans="2:65" s="20" customFormat="1" ht="24.15" customHeight="1" x14ac:dyDescent="0.2">
      <c r="B140" s="19"/>
      <c r="C140" s="144" t="s">
        <v>8</v>
      </c>
      <c r="D140" s="144" t="s">
        <v>127</v>
      </c>
      <c r="E140" s="145" t="s">
        <v>940</v>
      </c>
      <c r="F140" s="146" t="s">
        <v>941</v>
      </c>
      <c r="G140" s="147" t="s">
        <v>388</v>
      </c>
      <c r="H140" s="148">
        <v>117</v>
      </c>
      <c r="I140" s="1"/>
      <c r="J140" s="149">
        <f t="shared" si="10"/>
        <v>0</v>
      </c>
      <c r="K140" s="146" t="s">
        <v>1</v>
      </c>
      <c r="L140" s="19"/>
      <c r="M140" s="150" t="s">
        <v>1</v>
      </c>
      <c r="N140" s="151" t="s">
        <v>41</v>
      </c>
      <c r="O140" s="70">
        <v>0</v>
      </c>
      <c r="P140" s="70">
        <f t="shared" si="11"/>
        <v>0</v>
      </c>
      <c r="Q140" s="70">
        <v>0</v>
      </c>
      <c r="R140" s="70">
        <f t="shared" si="12"/>
        <v>0</v>
      </c>
      <c r="S140" s="70">
        <v>0</v>
      </c>
      <c r="T140" s="152">
        <f t="shared" si="13"/>
        <v>0</v>
      </c>
      <c r="AR140" s="74" t="s">
        <v>125</v>
      </c>
      <c r="AT140" s="74" t="s">
        <v>127</v>
      </c>
      <c r="AU140" s="74" t="s">
        <v>84</v>
      </c>
      <c r="AY140" s="7" t="s">
        <v>126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7" t="s">
        <v>82</v>
      </c>
      <c r="BK140" s="153">
        <f t="shared" si="19"/>
        <v>0</v>
      </c>
      <c r="BL140" s="7" t="s">
        <v>125</v>
      </c>
      <c r="BM140" s="74" t="s">
        <v>348</v>
      </c>
    </row>
    <row r="141" spans="2:65" s="20" customFormat="1" ht="33" customHeight="1" x14ac:dyDescent="0.2">
      <c r="B141" s="19"/>
      <c r="C141" s="144" t="s">
        <v>277</v>
      </c>
      <c r="D141" s="144" t="s">
        <v>127</v>
      </c>
      <c r="E141" s="145" t="s">
        <v>942</v>
      </c>
      <c r="F141" s="146" t="s">
        <v>943</v>
      </c>
      <c r="G141" s="147" t="s">
        <v>388</v>
      </c>
      <c r="H141" s="148">
        <v>36</v>
      </c>
      <c r="I141" s="1"/>
      <c r="J141" s="149">
        <f t="shared" si="10"/>
        <v>0</v>
      </c>
      <c r="K141" s="146" t="s">
        <v>1</v>
      </c>
      <c r="L141" s="19"/>
      <c r="M141" s="150" t="s">
        <v>1</v>
      </c>
      <c r="N141" s="151" t="s">
        <v>41</v>
      </c>
      <c r="O141" s="70">
        <v>0</v>
      </c>
      <c r="P141" s="70">
        <f t="shared" si="11"/>
        <v>0</v>
      </c>
      <c r="Q141" s="70">
        <v>0</v>
      </c>
      <c r="R141" s="70">
        <f t="shared" si="12"/>
        <v>0</v>
      </c>
      <c r="S141" s="70">
        <v>0</v>
      </c>
      <c r="T141" s="152">
        <f t="shared" si="13"/>
        <v>0</v>
      </c>
      <c r="AR141" s="74" t="s">
        <v>125</v>
      </c>
      <c r="AT141" s="74" t="s">
        <v>127</v>
      </c>
      <c r="AU141" s="74" t="s">
        <v>84</v>
      </c>
      <c r="AY141" s="7" t="s">
        <v>126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7" t="s">
        <v>82</v>
      </c>
      <c r="BK141" s="153">
        <f t="shared" si="19"/>
        <v>0</v>
      </c>
      <c r="BL141" s="7" t="s">
        <v>125</v>
      </c>
      <c r="BM141" s="74" t="s">
        <v>358</v>
      </c>
    </row>
    <row r="142" spans="2:65" s="20" customFormat="1" ht="24.15" customHeight="1" x14ac:dyDescent="0.2">
      <c r="B142" s="19"/>
      <c r="C142" s="144" t="s">
        <v>282</v>
      </c>
      <c r="D142" s="144" t="s">
        <v>127</v>
      </c>
      <c r="E142" s="145" t="s">
        <v>944</v>
      </c>
      <c r="F142" s="146" t="s">
        <v>945</v>
      </c>
      <c r="G142" s="147" t="s">
        <v>388</v>
      </c>
      <c r="H142" s="148">
        <v>6</v>
      </c>
      <c r="I142" s="1"/>
      <c r="J142" s="149">
        <f t="shared" si="10"/>
        <v>0</v>
      </c>
      <c r="K142" s="146" t="s">
        <v>1</v>
      </c>
      <c r="L142" s="19"/>
      <c r="M142" s="150" t="s">
        <v>1</v>
      </c>
      <c r="N142" s="151" t="s">
        <v>41</v>
      </c>
      <c r="O142" s="70">
        <v>0</v>
      </c>
      <c r="P142" s="70">
        <f t="shared" si="11"/>
        <v>0</v>
      </c>
      <c r="Q142" s="70">
        <v>0</v>
      </c>
      <c r="R142" s="70">
        <f t="shared" si="12"/>
        <v>0</v>
      </c>
      <c r="S142" s="70">
        <v>0</v>
      </c>
      <c r="T142" s="152">
        <f t="shared" si="13"/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7" t="s">
        <v>82</v>
      </c>
      <c r="BK142" s="153">
        <f t="shared" si="19"/>
        <v>0</v>
      </c>
      <c r="BL142" s="7" t="s">
        <v>125</v>
      </c>
      <c r="BM142" s="74" t="s">
        <v>368</v>
      </c>
    </row>
    <row r="143" spans="2:65" s="20" customFormat="1" ht="24.15" customHeight="1" x14ac:dyDescent="0.2">
      <c r="B143" s="19"/>
      <c r="C143" s="144" t="s">
        <v>287</v>
      </c>
      <c r="D143" s="144" t="s">
        <v>127</v>
      </c>
      <c r="E143" s="145" t="s">
        <v>946</v>
      </c>
      <c r="F143" s="146" t="s">
        <v>947</v>
      </c>
      <c r="G143" s="147" t="s">
        <v>388</v>
      </c>
      <c r="H143" s="148">
        <v>23</v>
      </c>
      <c r="I143" s="1"/>
      <c r="J143" s="149">
        <f t="shared" si="10"/>
        <v>0</v>
      </c>
      <c r="K143" s="146" t="s">
        <v>1</v>
      </c>
      <c r="L143" s="19"/>
      <c r="M143" s="150" t="s">
        <v>1</v>
      </c>
      <c r="N143" s="151" t="s">
        <v>41</v>
      </c>
      <c r="O143" s="70">
        <v>0</v>
      </c>
      <c r="P143" s="70">
        <f t="shared" si="11"/>
        <v>0</v>
      </c>
      <c r="Q143" s="70">
        <v>0</v>
      </c>
      <c r="R143" s="70">
        <f t="shared" si="12"/>
        <v>0</v>
      </c>
      <c r="S143" s="70">
        <v>0</v>
      </c>
      <c r="T143" s="152">
        <f t="shared" si="13"/>
        <v>0</v>
      </c>
      <c r="AR143" s="74" t="s">
        <v>125</v>
      </c>
      <c r="AT143" s="74" t="s">
        <v>127</v>
      </c>
      <c r="AU143" s="74" t="s">
        <v>84</v>
      </c>
      <c r="AY143" s="7" t="s">
        <v>126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7" t="s">
        <v>82</v>
      </c>
      <c r="BK143" s="153">
        <f t="shared" si="19"/>
        <v>0</v>
      </c>
      <c r="BL143" s="7" t="s">
        <v>125</v>
      </c>
      <c r="BM143" s="74" t="s">
        <v>380</v>
      </c>
    </row>
    <row r="144" spans="2:65" s="20" customFormat="1" ht="24.15" customHeight="1" x14ac:dyDescent="0.2">
      <c r="B144" s="19"/>
      <c r="C144" s="144" t="s">
        <v>292</v>
      </c>
      <c r="D144" s="144" t="s">
        <v>127</v>
      </c>
      <c r="E144" s="145" t="s">
        <v>948</v>
      </c>
      <c r="F144" s="146" t="s">
        <v>949</v>
      </c>
      <c r="G144" s="147" t="s">
        <v>216</v>
      </c>
      <c r="H144" s="148">
        <v>44</v>
      </c>
      <c r="I144" s="1"/>
      <c r="J144" s="149">
        <f t="shared" si="10"/>
        <v>0</v>
      </c>
      <c r="K144" s="146" t="s">
        <v>1</v>
      </c>
      <c r="L144" s="19"/>
      <c r="M144" s="150" t="s">
        <v>1</v>
      </c>
      <c r="N144" s="151" t="s">
        <v>41</v>
      </c>
      <c r="O144" s="70">
        <v>0</v>
      </c>
      <c r="P144" s="70">
        <f t="shared" si="11"/>
        <v>0</v>
      </c>
      <c r="Q144" s="70">
        <v>0</v>
      </c>
      <c r="R144" s="70">
        <f t="shared" si="12"/>
        <v>0</v>
      </c>
      <c r="S144" s="70">
        <v>0</v>
      </c>
      <c r="T144" s="152">
        <f t="shared" si="13"/>
        <v>0</v>
      </c>
      <c r="AR144" s="74" t="s">
        <v>125</v>
      </c>
      <c r="AT144" s="74" t="s">
        <v>127</v>
      </c>
      <c r="AU144" s="74" t="s">
        <v>84</v>
      </c>
      <c r="AY144" s="7" t="s">
        <v>126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7" t="s">
        <v>82</v>
      </c>
      <c r="BK144" s="153">
        <f t="shared" si="19"/>
        <v>0</v>
      </c>
      <c r="BL144" s="7" t="s">
        <v>125</v>
      </c>
      <c r="BM144" s="74" t="s">
        <v>390</v>
      </c>
    </row>
    <row r="145" spans="2:65" s="20" customFormat="1" ht="24.15" customHeight="1" x14ac:dyDescent="0.2">
      <c r="B145" s="19"/>
      <c r="C145" s="144" t="s">
        <v>299</v>
      </c>
      <c r="D145" s="144" t="s">
        <v>127</v>
      </c>
      <c r="E145" s="145" t="s">
        <v>950</v>
      </c>
      <c r="F145" s="146" t="s">
        <v>951</v>
      </c>
      <c r="G145" s="147" t="s">
        <v>216</v>
      </c>
      <c r="H145" s="148">
        <v>725</v>
      </c>
      <c r="I145" s="1"/>
      <c r="J145" s="149">
        <f t="shared" si="10"/>
        <v>0</v>
      </c>
      <c r="K145" s="146" t="s">
        <v>1</v>
      </c>
      <c r="L145" s="19"/>
      <c r="M145" s="150" t="s">
        <v>1</v>
      </c>
      <c r="N145" s="151" t="s">
        <v>41</v>
      </c>
      <c r="O145" s="70">
        <v>0</v>
      </c>
      <c r="P145" s="70">
        <f t="shared" si="11"/>
        <v>0</v>
      </c>
      <c r="Q145" s="70">
        <v>0</v>
      </c>
      <c r="R145" s="70">
        <f t="shared" si="12"/>
        <v>0</v>
      </c>
      <c r="S145" s="70">
        <v>0</v>
      </c>
      <c r="T145" s="152">
        <f t="shared" si="13"/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7" t="s">
        <v>82</v>
      </c>
      <c r="BK145" s="153">
        <f t="shared" si="19"/>
        <v>0</v>
      </c>
      <c r="BL145" s="7" t="s">
        <v>125</v>
      </c>
      <c r="BM145" s="74" t="s">
        <v>399</v>
      </c>
    </row>
    <row r="146" spans="2:65" s="20" customFormat="1" ht="24.15" customHeight="1" x14ac:dyDescent="0.2">
      <c r="B146" s="19"/>
      <c r="C146" s="144" t="s">
        <v>7</v>
      </c>
      <c r="D146" s="144" t="s">
        <v>127</v>
      </c>
      <c r="E146" s="145" t="s">
        <v>952</v>
      </c>
      <c r="F146" s="146" t="s">
        <v>953</v>
      </c>
      <c r="G146" s="147" t="s">
        <v>388</v>
      </c>
      <c r="H146" s="148">
        <v>54</v>
      </c>
      <c r="I146" s="1"/>
      <c r="J146" s="149">
        <f t="shared" si="10"/>
        <v>0</v>
      </c>
      <c r="K146" s="146" t="s">
        <v>1</v>
      </c>
      <c r="L146" s="19"/>
      <c r="M146" s="150" t="s">
        <v>1</v>
      </c>
      <c r="N146" s="151" t="s">
        <v>41</v>
      </c>
      <c r="O146" s="70">
        <v>0</v>
      </c>
      <c r="P146" s="70">
        <f t="shared" si="11"/>
        <v>0</v>
      </c>
      <c r="Q146" s="70">
        <v>0</v>
      </c>
      <c r="R146" s="70">
        <f t="shared" si="12"/>
        <v>0</v>
      </c>
      <c r="S146" s="70">
        <v>0</v>
      </c>
      <c r="T146" s="152">
        <f t="shared" si="13"/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7" t="s">
        <v>82</v>
      </c>
      <c r="BK146" s="153">
        <f t="shared" si="19"/>
        <v>0</v>
      </c>
      <c r="BL146" s="7" t="s">
        <v>125</v>
      </c>
      <c r="BM146" s="74" t="s">
        <v>408</v>
      </c>
    </row>
    <row r="147" spans="2:65" s="20" customFormat="1" ht="24.15" customHeight="1" x14ac:dyDescent="0.2">
      <c r="B147" s="19"/>
      <c r="C147" s="144" t="s">
        <v>308</v>
      </c>
      <c r="D147" s="144" t="s">
        <v>127</v>
      </c>
      <c r="E147" s="145" t="s">
        <v>954</v>
      </c>
      <c r="F147" s="146" t="s">
        <v>955</v>
      </c>
      <c r="G147" s="147" t="s">
        <v>388</v>
      </c>
      <c r="H147" s="148">
        <v>16</v>
      </c>
      <c r="I147" s="1"/>
      <c r="J147" s="149">
        <f t="shared" si="10"/>
        <v>0</v>
      </c>
      <c r="K147" s="146" t="s">
        <v>1</v>
      </c>
      <c r="L147" s="19"/>
      <c r="M147" s="150" t="s">
        <v>1</v>
      </c>
      <c r="N147" s="151" t="s">
        <v>41</v>
      </c>
      <c r="O147" s="70">
        <v>0</v>
      </c>
      <c r="P147" s="70">
        <f t="shared" si="11"/>
        <v>0</v>
      </c>
      <c r="Q147" s="70">
        <v>0</v>
      </c>
      <c r="R147" s="70">
        <f t="shared" si="12"/>
        <v>0</v>
      </c>
      <c r="S147" s="70">
        <v>0</v>
      </c>
      <c r="T147" s="152">
        <f t="shared" si="13"/>
        <v>0</v>
      </c>
      <c r="AR147" s="74" t="s">
        <v>125</v>
      </c>
      <c r="AT147" s="74" t="s">
        <v>127</v>
      </c>
      <c r="AU147" s="74" t="s">
        <v>84</v>
      </c>
      <c r="AY147" s="7" t="s">
        <v>126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7" t="s">
        <v>82</v>
      </c>
      <c r="BK147" s="153">
        <f t="shared" si="19"/>
        <v>0</v>
      </c>
      <c r="BL147" s="7" t="s">
        <v>125</v>
      </c>
      <c r="BM147" s="74" t="s">
        <v>417</v>
      </c>
    </row>
    <row r="148" spans="2:65" s="20" customFormat="1" ht="24.15" customHeight="1" x14ac:dyDescent="0.2">
      <c r="B148" s="19"/>
      <c r="C148" s="144" t="s">
        <v>313</v>
      </c>
      <c r="D148" s="144" t="s">
        <v>127</v>
      </c>
      <c r="E148" s="145" t="s">
        <v>956</v>
      </c>
      <c r="F148" s="146" t="s">
        <v>957</v>
      </c>
      <c r="G148" s="147" t="s">
        <v>216</v>
      </c>
      <c r="H148" s="148">
        <v>100</v>
      </c>
      <c r="I148" s="1"/>
      <c r="J148" s="149">
        <f t="shared" si="10"/>
        <v>0</v>
      </c>
      <c r="K148" s="146" t="s">
        <v>1</v>
      </c>
      <c r="L148" s="19"/>
      <c r="M148" s="150" t="s">
        <v>1</v>
      </c>
      <c r="N148" s="151" t="s">
        <v>41</v>
      </c>
      <c r="O148" s="70">
        <v>0</v>
      </c>
      <c r="P148" s="70">
        <f t="shared" si="11"/>
        <v>0</v>
      </c>
      <c r="Q148" s="70">
        <v>0</v>
      </c>
      <c r="R148" s="70">
        <f t="shared" si="12"/>
        <v>0</v>
      </c>
      <c r="S148" s="70">
        <v>0</v>
      </c>
      <c r="T148" s="152">
        <f t="shared" si="13"/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7" t="s">
        <v>82</v>
      </c>
      <c r="BK148" s="153">
        <f t="shared" si="19"/>
        <v>0</v>
      </c>
      <c r="BL148" s="7" t="s">
        <v>125</v>
      </c>
      <c r="BM148" s="74" t="s">
        <v>426</v>
      </c>
    </row>
    <row r="149" spans="2:65" s="20" customFormat="1" ht="24.15" customHeight="1" x14ac:dyDescent="0.2">
      <c r="B149" s="19"/>
      <c r="C149" s="144" t="s">
        <v>317</v>
      </c>
      <c r="D149" s="144" t="s">
        <v>127</v>
      </c>
      <c r="E149" s="145" t="s">
        <v>958</v>
      </c>
      <c r="F149" s="146" t="s">
        <v>959</v>
      </c>
      <c r="G149" s="147" t="s">
        <v>216</v>
      </c>
      <c r="H149" s="148">
        <v>835</v>
      </c>
      <c r="I149" s="1"/>
      <c r="J149" s="149">
        <f t="shared" si="10"/>
        <v>0</v>
      </c>
      <c r="K149" s="146" t="s">
        <v>1</v>
      </c>
      <c r="L149" s="19"/>
      <c r="M149" s="150" t="s">
        <v>1</v>
      </c>
      <c r="N149" s="151" t="s">
        <v>41</v>
      </c>
      <c r="O149" s="70">
        <v>0</v>
      </c>
      <c r="P149" s="70">
        <f t="shared" si="11"/>
        <v>0</v>
      </c>
      <c r="Q149" s="70">
        <v>0</v>
      </c>
      <c r="R149" s="70">
        <f t="shared" si="12"/>
        <v>0</v>
      </c>
      <c r="S149" s="70">
        <v>0</v>
      </c>
      <c r="T149" s="152">
        <f t="shared" si="13"/>
        <v>0</v>
      </c>
      <c r="AR149" s="74" t="s">
        <v>125</v>
      </c>
      <c r="AT149" s="74" t="s">
        <v>127</v>
      </c>
      <c r="AU149" s="74" t="s">
        <v>84</v>
      </c>
      <c r="AY149" s="7" t="s">
        <v>126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7" t="s">
        <v>82</v>
      </c>
      <c r="BK149" s="153">
        <f t="shared" si="19"/>
        <v>0</v>
      </c>
      <c r="BL149" s="7" t="s">
        <v>125</v>
      </c>
      <c r="BM149" s="74" t="s">
        <v>436</v>
      </c>
    </row>
    <row r="150" spans="2:65" s="20" customFormat="1" ht="24.15" customHeight="1" x14ac:dyDescent="0.2">
      <c r="B150" s="19"/>
      <c r="C150" s="144" t="s">
        <v>322</v>
      </c>
      <c r="D150" s="144" t="s">
        <v>127</v>
      </c>
      <c r="E150" s="145" t="s">
        <v>960</v>
      </c>
      <c r="F150" s="146" t="s">
        <v>961</v>
      </c>
      <c r="G150" s="147" t="s">
        <v>216</v>
      </c>
      <c r="H150" s="148">
        <v>935</v>
      </c>
      <c r="I150" s="1"/>
      <c r="J150" s="149">
        <f t="shared" si="10"/>
        <v>0</v>
      </c>
      <c r="K150" s="146" t="s">
        <v>1</v>
      </c>
      <c r="L150" s="19"/>
      <c r="M150" s="150" t="s">
        <v>1</v>
      </c>
      <c r="N150" s="151" t="s">
        <v>41</v>
      </c>
      <c r="O150" s="70">
        <v>0</v>
      </c>
      <c r="P150" s="70">
        <f t="shared" si="11"/>
        <v>0</v>
      </c>
      <c r="Q150" s="70">
        <v>0</v>
      </c>
      <c r="R150" s="70">
        <f t="shared" si="12"/>
        <v>0</v>
      </c>
      <c r="S150" s="70">
        <v>0</v>
      </c>
      <c r="T150" s="152">
        <f t="shared" si="13"/>
        <v>0</v>
      </c>
      <c r="AR150" s="74" t="s">
        <v>125</v>
      </c>
      <c r="AT150" s="74" t="s">
        <v>127</v>
      </c>
      <c r="AU150" s="74" t="s">
        <v>84</v>
      </c>
      <c r="AY150" s="7" t="s">
        <v>126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7" t="s">
        <v>82</v>
      </c>
      <c r="BK150" s="153">
        <f t="shared" si="19"/>
        <v>0</v>
      </c>
      <c r="BL150" s="7" t="s">
        <v>125</v>
      </c>
      <c r="BM150" s="74" t="s">
        <v>448</v>
      </c>
    </row>
    <row r="151" spans="2:65" s="20" customFormat="1" ht="24.15" customHeight="1" x14ac:dyDescent="0.2">
      <c r="B151" s="19"/>
      <c r="C151" s="144" t="s">
        <v>327</v>
      </c>
      <c r="D151" s="144" t="s">
        <v>127</v>
      </c>
      <c r="E151" s="145" t="s">
        <v>962</v>
      </c>
      <c r="F151" s="146" t="s">
        <v>963</v>
      </c>
      <c r="G151" s="147" t="s">
        <v>199</v>
      </c>
      <c r="H151" s="148">
        <v>16</v>
      </c>
      <c r="I151" s="1"/>
      <c r="J151" s="149">
        <f t="shared" si="10"/>
        <v>0</v>
      </c>
      <c r="K151" s="146" t="s">
        <v>1</v>
      </c>
      <c r="L151" s="19"/>
      <c r="M151" s="150" t="s">
        <v>1</v>
      </c>
      <c r="N151" s="151" t="s">
        <v>41</v>
      </c>
      <c r="O151" s="70">
        <v>0</v>
      </c>
      <c r="P151" s="70">
        <f t="shared" si="11"/>
        <v>0</v>
      </c>
      <c r="Q151" s="70">
        <v>0</v>
      </c>
      <c r="R151" s="70">
        <f t="shared" si="12"/>
        <v>0</v>
      </c>
      <c r="S151" s="70">
        <v>0</v>
      </c>
      <c r="T151" s="152">
        <f t="shared" si="13"/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7" t="s">
        <v>82</v>
      </c>
      <c r="BK151" s="153">
        <f t="shared" si="19"/>
        <v>0</v>
      </c>
      <c r="BL151" s="7" t="s">
        <v>125</v>
      </c>
      <c r="BM151" s="74" t="s">
        <v>458</v>
      </c>
    </row>
    <row r="152" spans="2:65" s="20" customFormat="1" ht="24.15" customHeight="1" x14ac:dyDescent="0.2">
      <c r="B152" s="19"/>
      <c r="C152" s="144" t="s">
        <v>333</v>
      </c>
      <c r="D152" s="144" t="s">
        <v>127</v>
      </c>
      <c r="E152" s="145" t="s">
        <v>964</v>
      </c>
      <c r="F152" s="146" t="s">
        <v>965</v>
      </c>
      <c r="G152" s="147" t="s">
        <v>199</v>
      </c>
      <c r="H152" s="148">
        <v>16</v>
      </c>
      <c r="I152" s="1"/>
      <c r="J152" s="149">
        <f t="shared" si="10"/>
        <v>0</v>
      </c>
      <c r="K152" s="146" t="s">
        <v>1</v>
      </c>
      <c r="L152" s="19"/>
      <c r="M152" s="150" t="s">
        <v>1</v>
      </c>
      <c r="N152" s="151" t="s">
        <v>41</v>
      </c>
      <c r="O152" s="70">
        <v>0</v>
      </c>
      <c r="P152" s="70">
        <f t="shared" si="11"/>
        <v>0</v>
      </c>
      <c r="Q152" s="70">
        <v>0</v>
      </c>
      <c r="R152" s="70">
        <f t="shared" si="12"/>
        <v>0</v>
      </c>
      <c r="S152" s="70">
        <v>0</v>
      </c>
      <c r="T152" s="152">
        <f t="shared" si="13"/>
        <v>0</v>
      </c>
      <c r="AR152" s="74" t="s">
        <v>125</v>
      </c>
      <c r="AT152" s="74" t="s">
        <v>127</v>
      </c>
      <c r="AU152" s="74" t="s">
        <v>84</v>
      </c>
      <c r="AY152" s="7" t="s">
        <v>126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7" t="s">
        <v>82</v>
      </c>
      <c r="BK152" s="153">
        <f t="shared" si="19"/>
        <v>0</v>
      </c>
      <c r="BL152" s="7" t="s">
        <v>125</v>
      </c>
      <c r="BM152" s="74" t="s">
        <v>470</v>
      </c>
    </row>
    <row r="153" spans="2:65" s="20" customFormat="1" ht="33" customHeight="1" x14ac:dyDescent="0.2">
      <c r="B153" s="19"/>
      <c r="C153" s="144" t="s">
        <v>338</v>
      </c>
      <c r="D153" s="144" t="s">
        <v>127</v>
      </c>
      <c r="E153" s="145" t="s">
        <v>966</v>
      </c>
      <c r="F153" s="146" t="s">
        <v>967</v>
      </c>
      <c r="G153" s="147" t="s">
        <v>199</v>
      </c>
      <c r="H153" s="148">
        <v>32</v>
      </c>
      <c r="I153" s="1"/>
      <c r="J153" s="149">
        <f t="shared" si="10"/>
        <v>0</v>
      </c>
      <c r="K153" s="146" t="s">
        <v>1</v>
      </c>
      <c r="L153" s="19"/>
      <c r="M153" s="150" t="s">
        <v>1</v>
      </c>
      <c r="N153" s="151" t="s">
        <v>41</v>
      </c>
      <c r="O153" s="70">
        <v>0</v>
      </c>
      <c r="P153" s="70">
        <f t="shared" si="11"/>
        <v>0</v>
      </c>
      <c r="Q153" s="70">
        <v>0</v>
      </c>
      <c r="R153" s="70">
        <f t="shared" si="12"/>
        <v>0</v>
      </c>
      <c r="S153" s="70">
        <v>0</v>
      </c>
      <c r="T153" s="152">
        <f t="shared" si="13"/>
        <v>0</v>
      </c>
      <c r="AR153" s="74" t="s">
        <v>125</v>
      </c>
      <c r="AT153" s="74" t="s">
        <v>127</v>
      </c>
      <c r="AU153" s="74" t="s">
        <v>84</v>
      </c>
      <c r="AY153" s="7" t="s">
        <v>126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7" t="s">
        <v>82</v>
      </c>
      <c r="BK153" s="153">
        <f t="shared" si="19"/>
        <v>0</v>
      </c>
      <c r="BL153" s="7" t="s">
        <v>125</v>
      </c>
      <c r="BM153" s="74" t="s">
        <v>482</v>
      </c>
    </row>
    <row r="154" spans="2:65" s="20" customFormat="1" ht="16.5" customHeight="1" x14ac:dyDescent="0.2">
      <c r="B154" s="19"/>
      <c r="C154" s="144" t="s">
        <v>343</v>
      </c>
      <c r="D154" s="144" t="s">
        <v>127</v>
      </c>
      <c r="E154" s="145" t="s">
        <v>968</v>
      </c>
      <c r="F154" s="146" t="s">
        <v>969</v>
      </c>
      <c r="G154" s="147" t="s">
        <v>388</v>
      </c>
      <c r="H154" s="148">
        <v>32</v>
      </c>
      <c r="I154" s="1"/>
      <c r="J154" s="149">
        <f t="shared" si="10"/>
        <v>0</v>
      </c>
      <c r="K154" s="146" t="s">
        <v>1</v>
      </c>
      <c r="L154" s="19"/>
      <c r="M154" s="150" t="s">
        <v>1</v>
      </c>
      <c r="N154" s="151" t="s">
        <v>41</v>
      </c>
      <c r="O154" s="70">
        <v>0</v>
      </c>
      <c r="P154" s="70">
        <f t="shared" si="11"/>
        <v>0</v>
      </c>
      <c r="Q154" s="70">
        <v>0</v>
      </c>
      <c r="R154" s="70">
        <f t="shared" si="12"/>
        <v>0</v>
      </c>
      <c r="S154" s="70">
        <v>0</v>
      </c>
      <c r="T154" s="152">
        <f t="shared" si="13"/>
        <v>0</v>
      </c>
      <c r="AR154" s="74" t="s">
        <v>125</v>
      </c>
      <c r="AT154" s="74" t="s">
        <v>127</v>
      </c>
      <c r="AU154" s="74" t="s">
        <v>84</v>
      </c>
      <c r="AY154" s="7" t="s">
        <v>126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7" t="s">
        <v>82</v>
      </c>
      <c r="BK154" s="153">
        <f t="shared" si="19"/>
        <v>0</v>
      </c>
      <c r="BL154" s="7" t="s">
        <v>125</v>
      </c>
      <c r="BM154" s="74" t="s">
        <v>497</v>
      </c>
    </row>
    <row r="155" spans="2:65" s="135" customFormat="1" ht="22.95" customHeight="1" x14ac:dyDescent="0.25">
      <c r="B155" s="134"/>
      <c r="D155" s="136" t="s">
        <v>75</v>
      </c>
      <c r="E155" s="166" t="s">
        <v>970</v>
      </c>
      <c r="F155" s="166" t="s">
        <v>970</v>
      </c>
      <c r="I155" s="161"/>
      <c r="J155" s="167">
        <f>BK155</f>
        <v>0</v>
      </c>
      <c r="L155" s="134"/>
      <c r="M155" s="139"/>
      <c r="P155" s="140">
        <f>SUM(P156:P176)</f>
        <v>0</v>
      </c>
      <c r="R155" s="140">
        <f>SUM(R156:R176)</f>
        <v>0</v>
      </c>
      <c r="T155" s="141">
        <f>SUM(T156:T176)</f>
        <v>0</v>
      </c>
      <c r="AR155" s="136" t="s">
        <v>82</v>
      </c>
      <c r="AT155" s="142" t="s">
        <v>75</v>
      </c>
      <c r="AU155" s="142" t="s">
        <v>82</v>
      </c>
      <c r="AY155" s="136" t="s">
        <v>126</v>
      </c>
      <c r="BK155" s="143">
        <f>SUM(BK156:BK176)</f>
        <v>0</v>
      </c>
    </row>
    <row r="156" spans="2:65" s="20" customFormat="1" ht="55.5" customHeight="1" x14ac:dyDescent="0.2">
      <c r="B156" s="19"/>
      <c r="C156" s="195" t="s">
        <v>348</v>
      </c>
      <c r="D156" s="195" t="s">
        <v>293</v>
      </c>
      <c r="E156" s="196" t="s">
        <v>971</v>
      </c>
      <c r="F156" s="197" t="s">
        <v>972</v>
      </c>
      <c r="G156" s="198" t="s">
        <v>973</v>
      </c>
      <c r="H156" s="199">
        <v>16</v>
      </c>
      <c r="I156" s="2"/>
      <c r="J156" s="200">
        <f t="shared" ref="J156:J176" si="20">ROUND(I156*H156,2)</f>
        <v>0</v>
      </c>
      <c r="K156" s="197" t="s">
        <v>1</v>
      </c>
      <c r="L156" s="201"/>
      <c r="M156" s="202" t="s">
        <v>1</v>
      </c>
      <c r="N156" s="203" t="s">
        <v>41</v>
      </c>
      <c r="O156" s="70">
        <v>0</v>
      </c>
      <c r="P156" s="70">
        <f t="shared" ref="P156:P176" si="21">O156*H156</f>
        <v>0</v>
      </c>
      <c r="Q156" s="70">
        <v>0</v>
      </c>
      <c r="R156" s="70">
        <f t="shared" ref="R156:R176" si="22">Q156*H156</f>
        <v>0</v>
      </c>
      <c r="S156" s="70">
        <v>0</v>
      </c>
      <c r="T156" s="152">
        <f t="shared" ref="T156:T176" si="23">S156*H156</f>
        <v>0</v>
      </c>
      <c r="AR156" s="74" t="s">
        <v>163</v>
      </c>
      <c r="AT156" s="74" t="s">
        <v>293</v>
      </c>
      <c r="AU156" s="74" t="s">
        <v>84</v>
      </c>
      <c r="AY156" s="7" t="s">
        <v>126</v>
      </c>
      <c r="BE156" s="153">
        <f t="shared" ref="BE156:BE176" si="24">IF(N156="základní",J156,0)</f>
        <v>0</v>
      </c>
      <c r="BF156" s="153">
        <f t="shared" ref="BF156:BF176" si="25">IF(N156="snížená",J156,0)</f>
        <v>0</v>
      </c>
      <c r="BG156" s="153">
        <f t="shared" ref="BG156:BG176" si="26">IF(N156="zákl. přenesená",J156,0)</f>
        <v>0</v>
      </c>
      <c r="BH156" s="153">
        <f t="shared" ref="BH156:BH176" si="27">IF(N156="sníž. přenesená",J156,0)</f>
        <v>0</v>
      </c>
      <c r="BI156" s="153">
        <f t="shared" ref="BI156:BI176" si="28">IF(N156="nulová",J156,0)</f>
        <v>0</v>
      </c>
      <c r="BJ156" s="7" t="s">
        <v>82</v>
      </c>
      <c r="BK156" s="153">
        <f t="shared" ref="BK156:BK176" si="29">ROUND(I156*H156,2)</f>
        <v>0</v>
      </c>
      <c r="BL156" s="7" t="s">
        <v>125</v>
      </c>
      <c r="BM156" s="74" t="s">
        <v>511</v>
      </c>
    </row>
    <row r="157" spans="2:65" s="20" customFormat="1" ht="49.2" customHeight="1" x14ac:dyDescent="0.2">
      <c r="B157" s="19"/>
      <c r="C157" s="195" t="s">
        <v>353</v>
      </c>
      <c r="D157" s="195" t="s">
        <v>293</v>
      </c>
      <c r="E157" s="196" t="s">
        <v>974</v>
      </c>
      <c r="F157" s="197" t="s">
        <v>1214</v>
      </c>
      <c r="G157" s="198" t="s">
        <v>973</v>
      </c>
      <c r="H157" s="199">
        <v>16</v>
      </c>
      <c r="I157" s="2"/>
      <c r="J157" s="200">
        <f t="shared" si="20"/>
        <v>0</v>
      </c>
      <c r="K157" s="197" t="s">
        <v>1</v>
      </c>
      <c r="L157" s="201"/>
      <c r="M157" s="202" t="s">
        <v>1</v>
      </c>
      <c r="N157" s="203" t="s">
        <v>41</v>
      </c>
      <c r="O157" s="70">
        <v>0</v>
      </c>
      <c r="P157" s="70">
        <f t="shared" si="21"/>
        <v>0</v>
      </c>
      <c r="Q157" s="70">
        <v>0</v>
      </c>
      <c r="R157" s="70">
        <f t="shared" si="22"/>
        <v>0</v>
      </c>
      <c r="S157" s="70">
        <v>0</v>
      </c>
      <c r="T157" s="152">
        <f t="shared" si="23"/>
        <v>0</v>
      </c>
      <c r="AR157" s="74" t="s">
        <v>163</v>
      </c>
      <c r="AT157" s="74" t="s">
        <v>293</v>
      </c>
      <c r="AU157" s="74" t="s">
        <v>84</v>
      </c>
      <c r="AY157" s="7" t="s">
        <v>126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7" t="s">
        <v>82</v>
      </c>
      <c r="BK157" s="153">
        <f t="shared" si="29"/>
        <v>0</v>
      </c>
      <c r="BL157" s="7" t="s">
        <v>125</v>
      </c>
      <c r="BM157" s="74" t="s">
        <v>520</v>
      </c>
    </row>
    <row r="158" spans="2:65" s="20" customFormat="1" ht="33" customHeight="1" x14ac:dyDescent="0.2">
      <c r="B158" s="19"/>
      <c r="C158" s="195" t="s">
        <v>358</v>
      </c>
      <c r="D158" s="195" t="s">
        <v>293</v>
      </c>
      <c r="E158" s="196" t="s">
        <v>975</v>
      </c>
      <c r="F158" s="197" t="s">
        <v>976</v>
      </c>
      <c r="G158" s="198" t="s">
        <v>973</v>
      </c>
      <c r="H158" s="199">
        <v>23</v>
      </c>
      <c r="I158" s="2"/>
      <c r="J158" s="200">
        <f t="shared" si="20"/>
        <v>0</v>
      </c>
      <c r="K158" s="197" t="s">
        <v>1</v>
      </c>
      <c r="L158" s="201"/>
      <c r="M158" s="202" t="s">
        <v>1</v>
      </c>
      <c r="N158" s="203" t="s">
        <v>41</v>
      </c>
      <c r="O158" s="70">
        <v>0</v>
      </c>
      <c r="P158" s="70">
        <f t="shared" si="21"/>
        <v>0</v>
      </c>
      <c r="Q158" s="70">
        <v>0</v>
      </c>
      <c r="R158" s="70">
        <f t="shared" si="22"/>
        <v>0</v>
      </c>
      <c r="S158" s="70">
        <v>0</v>
      </c>
      <c r="T158" s="152">
        <f t="shared" si="23"/>
        <v>0</v>
      </c>
      <c r="AR158" s="74" t="s">
        <v>163</v>
      </c>
      <c r="AT158" s="74" t="s">
        <v>293</v>
      </c>
      <c r="AU158" s="74" t="s">
        <v>84</v>
      </c>
      <c r="AY158" s="7" t="s">
        <v>126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7" t="s">
        <v>82</v>
      </c>
      <c r="BK158" s="153">
        <f t="shared" si="29"/>
        <v>0</v>
      </c>
      <c r="BL158" s="7" t="s">
        <v>125</v>
      </c>
      <c r="BM158" s="74" t="s">
        <v>531</v>
      </c>
    </row>
    <row r="159" spans="2:65" s="20" customFormat="1" ht="24.15" customHeight="1" x14ac:dyDescent="0.2">
      <c r="B159" s="19"/>
      <c r="C159" s="195" t="s">
        <v>363</v>
      </c>
      <c r="D159" s="195" t="s">
        <v>293</v>
      </c>
      <c r="E159" s="196" t="s">
        <v>977</v>
      </c>
      <c r="F159" s="197" t="s">
        <v>978</v>
      </c>
      <c r="G159" s="198" t="s">
        <v>973</v>
      </c>
      <c r="H159" s="199">
        <v>16</v>
      </c>
      <c r="I159" s="2"/>
      <c r="J159" s="200">
        <f t="shared" si="20"/>
        <v>0</v>
      </c>
      <c r="K159" s="197" t="s">
        <v>1</v>
      </c>
      <c r="L159" s="201"/>
      <c r="M159" s="202" t="s">
        <v>1</v>
      </c>
      <c r="N159" s="203" t="s">
        <v>41</v>
      </c>
      <c r="O159" s="70">
        <v>0</v>
      </c>
      <c r="P159" s="70">
        <f t="shared" si="21"/>
        <v>0</v>
      </c>
      <c r="Q159" s="70">
        <v>0</v>
      </c>
      <c r="R159" s="70">
        <f t="shared" si="22"/>
        <v>0</v>
      </c>
      <c r="S159" s="70">
        <v>0</v>
      </c>
      <c r="T159" s="152">
        <f t="shared" si="23"/>
        <v>0</v>
      </c>
      <c r="AR159" s="74" t="s">
        <v>163</v>
      </c>
      <c r="AT159" s="74" t="s">
        <v>293</v>
      </c>
      <c r="AU159" s="74" t="s">
        <v>84</v>
      </c>
      <c r="AY159" s="7" t="s">
        <v>126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7" t="s">
        <v>82</v>
      </c>
      <c r="BK159" s="153">
        <f t="shared" si="29"/>
        <v>0</v>
      </c>
      <c r="BL159" s="7" t="s">
        <v>125</v>
      </c>
      <c r="BM159" s="74" t="s">
        <v>979</v>
      </c>
    </row>
    <row r="160" spans="2:65" s="20" customFormat="1" ht="24.15" customHeight="1" x14ac:dyDescent="0.2">
      <c r="B160" s="19"/>
      <c r="C160" s="195" t="s">
        <v>368</v>
      </c>
      <c r="D160" s="195" t="s">
        <v>293</v>
      </c>
      <c r="E160" s="196" t="s">
        <v>980</v>
      </c>
      <c r="F160" s="197" t="s">
        <v>981</v>
      </c>
      <c r="G160" s="198" t="s">
        <v>973</v>
      </c>
      <c r="H160" s="199">
        <v>6</v>
      </c>
      <c r="I160" s="2"/>
      <c r="J160" s="200">
        <f t="shared" si="20"/>
        <v>0</v>
      </c>
      <c r="K160" s="197" t="s">
        <v>1</v>
      </c>
      <c r="L160" s="201"/>
      <c r="M160" s="202" t="s">
        <v>1</v>
      </c>
      <c r="N160" s="203" t="s">
        <v>41</v>
      </c>
      <c r="O160" s="70">
        <v>0</v>
      </c>
      <c r="P160" s="70">
        <f t="shared" si="21"/>
        <v>0</v>
      </c>
      <c r="Q160" s="70">
        <v>0</v>
      </c>
      <c r="R160" s="70">
        <f t="shared" si="22"/>
        <v>0</v>
      </c>
      <c r="S160" s="70">
        <v>0</v>
      </c>
      <c r="T160" s="152">
        <f t="shared" si="23"/>
        <v>0</v>
      </c>
      <c r="AR160" s="74" t="s">
        <v>163</v>
      </c>
      <c r="AT160" s="74" t="s">
        <v>293</v>
      </c>
      <c r="AU160" s="74" t="s">
        <v>84</v>
      </c>
      <c r="AY160" s="7" t="s">
        <v>126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7" t="s">
        <v>82</v>
      </c>
      <c r="BK160" s="153">
        <f t="shared" si="29"/>
        <v>0</v>
      </c>
      <c r="BL160" s="7" t="s">
        <v>125</v>
      </c>
      <c r="BM160" s="74" t="s">
        <v>982</v>
      </c>
    </row>
    <row r="161" spans="2:65" s="20" customFormat="1" ht="16.5" customHeight="1" x14ac:dyDescent="0.2">
      <c r="B161" s="19"/>
      <c r="C161" s="195" t="s">
        <v>374</v>
      </c>
      <c r="D161" s="195" t="s">
        <v>293</v>
      </c>
      <c r="E161" s="196" t="s">
        <v>983</v>
      </c>
      <c r="F161" s="197" t="s">
        <v>984</v>
      </c>
      <c r="G161" s="198" t="s">
        <v>973</v>
      </c>
      <c r="H161" s="199">
        <v>36</v>
      </c>
      <c r="I161" s="2"/>
      <c r="J161" s="200">
        <f t="shared" si="20"/>
        <v>0</v>
      </c>
      <c r="K161" s="197" t="s">
        <v>1</v>
      </c>
      <c r="L161" s="201"/>
      <c r="M161" s="202" t="s">
        <v>1</v>
      </c>
      <c r="N161" s="203" t="s">
        <v>41</v>
      </c>
      <c r="O161" s="70">
        <v>0</v>
      </c>
      <c r="P161" s="70">
        <f t="shared" si="21"/>
        <v>0</v>
      </c>
      <c r="Q161" s="70">
        <v>0</v>
      </c>
      <c r="R161" s="70">
        <f t="shared" si="22"/>
        <v>0</v>
      </c>
      <c r="S161" s="70">
        <v>0</v>
      </c>
      <c r="T161" s="152">
        <f t="shared" si="23"/>
        <v>0</v>
      </c>
      <c r="AR161" s="74" t="s">
        <v>163</v>
      </c>
      <c r="AT161" s="74" t="s">
        <v>293</v>
      </c>
      <c r="AU161" s="74" t="s">
        <v>84</v>
      </c>
      <c r="AY161" s="7" t="s">
        <v>126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7" t="s">
        <v>82</v>
      </c>
      <c r="BK161" s="153">
        <f t="shared" si="29"/>
        <v>0</v>
      </c>
      <c r="BL161" s="7" t="s">
        <v>125</v>
      </c>
      <c r="BM161" s="74" t="s">
        <v>985</v>
      </c>
    </row>
    <row r="162" spans="2:65" s="20" customFormat="1" ht="21.75" customHeight="1" x14ac:dyDescent="0.2">
      <c r="B162" s="19"/>
      <c r="C162" s="195" t="s">
        <v>380</v>
      </c>
      <c r="D162" s="195" t="s">
        <v>293</v>
      </c>
      <c r="E162" s="196" t="s">
        <v>986</v>
      </c>
      <c r="F162" s="197" t="s">
        <v>987</v>
      </c>
      <c r="G162" s="198" t="s">
        <v>973</v>
      </c>
      <c r="H162" s="199">
        <v>16</v>
      </c>
      <c r="I162" s="2"/>
      <c r="J162" s="200">
        <f t="shared" si="20"/>
        <v>0</v>
      </c>
      <c r="K162" s="197" t="s">
        <v>1</v>
      </c>
      <c r="L162" s="201"/>
      <c r="M162" s="202" t="s">
        <v>1</v>
      </c>
      <c r="N162" s="203" t="s">
        <v>41</v>
      </c>
      <c r="O162" s="70">
        <v>0</v>
      </c>
      <c r="P162" s="70">
        <f t="shared" si="21"/>
        <v>0</v>
      </c>
      <c r="Q162" s="70">
        <v>0</v>
      </c>
      <c r="R162" s="70">
        <f t="shared" si="22"/>
        <v>0</v>
      </c>
      <c r="S162" s="70">
        <v>0</v>
      </c>
      <c r="T162" s="152">
        <f t="shared" si="23"/>
        <v>0</v>
      </c>
      <c r="AR162" s="74" t="s">
        <v>163</v>
      </c>
      <c r="AT162" s="74" t="s">
        <v>293</v>
      </c>
      <c r="AU162" s="74" t="s">
        <v>84</v>
      </c>
      <c r="AY162" s="7" t="s">
        <v>126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7" t="s">
        <v>82</v>
      </c>
      <c r="BK162" s="153">
        <f t="shared" si="29"/>
        <v>0</v>
      </c>
      <c r="BL162" s="7" t="s">
        <v>125</v>
      </c>
      <c r="BM162" s="74" t="s">
        <v>988</v>
      </c>
    </row>
    <row r="163" spans="2:65" s="20" customFormat="1" ht="21.75" customHeight="1" x14ac:dyDescent="0.2">
      <c r="B163" s="19"/>
      <c r="C163" s="195" t="s">
        <v>385</v>
      </c>
      <c r="D163" s="195" t="s">
        <v>293</v>
      </c>
      <c r="E163" s="196" t="s">
        <v>989</v>
      </c>
      <c r="F163" s="197" t="s">
        <v>990</v>
      </c>
      <c r="G163" s="198" t="s">
        <v>973</v>
      </c>
      <c r="H163" s="199">
        <v>7</v>
      </c>
      <c r="I163" s="2"/>
      <c r="J163" s="200">
        <f t="shared" si="20"/>
        <v>0</v>
      </c>
      <c r="K163" s="197" t="s">
        <v>1</v>
      </c>
      <c r="L163" s="201"/>
      <c r="M163" s="202" t="s">
        <v>1</v>
      </c>
      <c r="N163" s="203" t="s">
        <v>41</v>
      </c>
      <c r="O163" s="70">
        <v>0</v>
      </c>
      <c r="P163" s="70">
        <f t="shared" si="21"/>
        <v>0</v>
      </c>
      <c r="Q163" s="70">
        <v>0</v>
      </c>
      <c r="R163" s="70">
        <f t="shared" si="22"/>
        <v>0</v>
      </c>
      <c r="S163" s="70">
        <v>0</v>
      </c>
      <c r="T163" s="152">
        <f t="shared" si="23"/>
        <v>0</v>
      </c>
      <c r="AR163" s="74" t="s">
        <v>163</v>
      </c>
      <c r="AT163" s="74" t="s">
        <v>293</v>
      </c>
      <c r="AU163" s="74" t="s">
        <v>84</v>
      </c>
      <c r="AY163" s="7" t="s">
        <v>126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7" t="s">
        <v>82</v>
      </c>
      <c r="BK163" s="153">
        <f t="shared" si="29"/>
        <v>0</v>
      </c>
      <c r="BL163" s="7" t="s">
        <v>125</v>
      </c>
      <c r="BM163" s="74" t="s">
        <v>991</v>
      </c>
    </row>
    <row r="164" spans="2:65" s="20" customFormat="1" ht="16.5" customHeight="1" x14ac:dyDescent="0.2">
      <c r="B164" s="19"/>
      <c r="C164" s="195" t="s">
        <v>390</v>
      </c>
      <c r="D164" s="195" t="s">
        <v>293</v>
      </c>
      <c r="E164" s="196" t="s">
        <v>992</v>
      </c>
      <c r="F164" s="197" t="s">
        <v>993</v>
      </c>
      <c r="G164" s="198" t="s">
        <v>973</v>
      </c>
      <c r="H164" s="199">
        <v>54</v>
      </c>
      <c r="I164" s="2"/>
      <c r="J164" s="200">
        <f t="shared" si="20"/>
        <v>0</v>
      </c>
      <c r="K164" s="197" t="s">
        <v>1</v>
      </c>
      <c r="L164" s="201"/>
      <c r="M164" s="202" t="s">
        <v>1</v>
      </c>
      <c r="N164" s="203" t="s">
        <v>41</v>
      </c>
      <c r="O164" s="70">
        <v>0</v>
      </c>
      <c r="P164" s="70">
        <f t="shared" si="21"/>
        <v>0</v>
      </c>
      <c r="Q164" s="70">
        <v>0</v>
      </c>
      <c r="R164" s="70">
        <f t="shared" si="22"/>
        <v>0</v>
      </c>
      <c r="S164" s="70">
        <v>0</v>
      </c>
      <c r="T164" s="152">
        <f t="shared" si="23"/>
        <v>0</v>
      </c>
      <c r="AR164" s="74" t="s">
        <v>163</v>
      </c>
      <c r="AT164" s="74" t="s">
        <v>293</v>
      </c>
      <c r="AU164" s="74" t="s">
        <v>84</v>
      </c>
      <c r="AY164" s="7" t="s">
        <v>126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7" t="s">
        <v>82</v>
      </c>
      <c r="BK164" s="153">
        <f t="shared" si="29"/>
        <v>0</v>
      </c>
      <c r="BL164" s="7" t="s">
        <v>125</v>
      </c>
      <c r="BM164" s="74" t="s">
        <v>994</v>
      </c>
    </row>
    <row r="165" spans="2:65" s="20" customFormat="1" ht="16.5" customHeight="1" x14ac:dyDescent="0.2">
      <c r="B165" s="19"/>
      <c r="C165" s="195" t="s">
        <v>394</v>
      </c>
      <c r="D165" s="195" t="s">
        <v>293</v>
      </c>
      <c r="E165" s="196" t="s">
        <v>995</v>
      </c>
      <c r="F165" s="197" t="s">
        <v>996</v>
      </c>
      <c r="G165" s="198" t="s">
        <v>973</v>
      </c>
      <c r="H165" s="199">
        <v>16</v>
      </c>
      <c r="I165" s="2"/>
      <c r="J165" s="200">
        <f t="shared" si="20"/>
        <v>0</v>
      </c>
      <c r="K165" s="197" t="s">
        <v>1</v>
      </c>
      <c r="L165" s="201"/>
      <c r="M165" s="202" t="s">
        <v>1</v>
      </c>
      <c r="N165" s="203" t="s">
        <v>41</v>
      </c>
      <c r="O165" s="70">
        <v>0</v>
      </c>
      <c r="P165" s="70">
        <f t="shared" si="21"/>
        <v>0</v>
      </c>
      <c r="Q165" s="70">
        <v>0</v>
      </c>
      <c r="R165" s="70">
        <f t="shared" si="22"/>
        <v>0</v>
      </c>
      <c r="S165" s="70">
        <v>0</v>
      </c>
      <c r="T165" s="152">
        <f t="shared" si="23"/>
        <v>0</v>
      </c>
      <c r="AR165" s="74" t="s">
        <v>163</v>
      </c>
      <c r="AT165" s="74" t="s">
        <v>293</v>
      </c>
      <c r="AU165" s="74" t="s">
        <v>84</v>
      </c>
      <c r="AY165" s="7" t="s">
        <v>126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7" t="s">
        <v>82</v>
      </c>
      <c r="BK165" s="153">
        <f t="shared" si="29"/>
        <v>0</v>
      </c>
      <c r="BL165" s="7" t="s">
        <v>125</v>
      </c>
      <c r="BM165" s="74" t="s">
        <v>997</v>
      </c>
    </row>
    <row r="166" spans="2:65" s="20" customFormat="1" ht="16.5" customHeight="1" x14ac:dyDescent="0.2">
      <c r="B166" s="19"/>
      <c r="C166" s="195" t="s">
        <v>399</v>
      </c>
      <c r="D166" s="195" t="s">
        <v>293</v>
      </c>
      <c r="E166" s="196" t="s">
        <v>998</v>
      </c>
      <c r="F166" s="197" t="s">
        <v>999</v>
      </c>
      <c r="G166" s="198" t="s">
        <v>296</v>
      </c>
      <c r="H166" s="199">
        <v>493</v>
      </c>
      <c r="I166" s="2"/>
      <c r="J166" s="200">
        <f t="shared" si="20"/>
        <v>0</v>
      </c>
      <c r="K166" s="197" t="s">
        <v>1</v>
      </c>
      <c r="L166" s="201"/>
      <c r="M166" s="202" t="s">
        <v>1</v>
      </c>
      <c r="N166" s="203" t="s">
        <v>41</v>
      </c>
      <c r="O166" s="70">
        <v>0</v>
      </c>
      <c r="P166" s="70">
        <f t="shared" si="21"/>
        <v>0</v>
      </c>
      <c r="Q166" s="70">
        <v>0</v>
      </c>
      <c r="R166" s="70">
        <f t="shared" si="22"/>
        <v>0</v>
      </c>
      <c r="S166" s="70">
        <v>0</v>
      </c>
      <c r="T166" s="152">
        <f t="shared" si="23"/>
        <v>0</v>
      </c>
      <c r="AR166" s="74" t="s">
        <v>163</v>
      </c>
      <c r="AT166" s="74" t="s">
        <v>293</v>
      </c>
      <c r="AU166" s="74" t="s">
        <v>84</v>
      </c>
      <c r="AY166" s="7" t="s">
        <v>126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7" t="s">
        <v>82</v>
      </c>
      <c r="BK166" s="153">
        <f t="shared" si="29"/>
        <v>0</v>
      </c>
      <c r="BL166" s="7" t="s">
        <v>125</v>
      </c>
      <c r="BM166" s="74" t="s">
        <v>1000</v>
      </c>
    </row>
    <row r="167" spans="2:65" s="20" customFormat="1" ht="16.5" customHeight="1" x14ac:dyDescent="0.2">
      <c r="B167" s="19"/>
      <c r="C167" s="195" t="s">
        <v>403</v>
      </c>
      <c r="D167" s="195" t="s">
        <v>293</v>
      </c>
      <c r="E167" s="196" t="s">
        <v>1001</v>
      </c>
      <c r="F167" s="197" t="s">
        <v>1002</v>
      </c>
      <c r="G167" s="198" t="s">
        <v>216</v>
      </c>
      <c r="H167" s="199">
        <v>725</v>
      </c>
      <c r="I167" s="2"/>
      <c r="J167" s="200">
        <f t="shared" si="20"/>
        <v>0</v>
      </c>
      <c r="K167" s="197" t="s">
        <v>1</v>
      </c>
      <c r="L167" s="201"/>
      <c r="M167" s="202" t="s">
        <v>1</v>
      </c>
      <c r="N167" s="203" t="s">
        <v>41</v>
      </c>
      <c r="O167" s="70">
        <v>0</v>
      </c>
      <c r="P167" s="70">
        <f t="shared" si="21"/>
        <v>0</v>
      </c>
      <c r="Q167" s="70">
        <v>0</v>
      </c>
      <c r="R167" s="70">
        <f t="shared" si="22"/>
        <v>0</v>
      </c>
      <c r="S167" s="70">
        <v>0</v>
      </c>
      <c r="T167" s="152">
        <f t="shared" si="23"/>
        <v>0</v>
      </c>
      <c r="AR167" s="74" t="s">
        <v>163</v>
      </c>
      <c r="AT167" s="74" t="s">
        <v>293</v>
      </c>
      <c r="AU167" s="74" t="s">
        <v>84</v>
      </c>
      <c r="AY167" s="7" t="s">
        <v>126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7" t="s">
        <v>82</v>
      </c>
      <c r="BK167" s="153">
        <f t="shared" si="29"/>
        <v>0</v>
      </c>
      <c r="BL167" s="7" t="s">
        <v>125</v>
      </c>
      <c r="BM167" s="74" t="s">
        <v>1003</v>
      </c>
    </row>
    <row r="168" spans="2:65" s="20" customFormat="1" ht="24.15" customHeight="1" x14ac:dyDescent="0.2">
      <c r="B168" s="19"/>
      <c r="C168" s="195" t="s">
        <v>408</v>
      </c>
      <c r="D168" s="195" t="s">
        <v>293</v>
      </c>
      <c r="E168" s="196" t="s">
        <v>1004</v>
      </c>
      <c r="F168" s="197" t="s">
        <v>1005</v>
      </c>
      <c r="G168" s="198" t="s">
        <v>216</v>
      </c>
      <c r="H168" s="199">
        <v>39</v>
      </c>
      <c r="I168" s="2"/>
      <c r="J168" s="200">
        <f t="shared" si="20"/>
        <v>0</v>
      </c>
      <c r="K168" s="197" t="s">
        <v>1</v>
      </c>
      <c r="L168" s="201"/>
      <c r="M168" s="202" t="s">
        <v>1</v>
      </c>
      <c r="N168" s="203" t="s">
        <v>41</v>
      </c>
      <c r="O168" s="70">
        <v>0</v>
      </c>
      <c r="P168" s="70">
        <f t="shared" si="21"/>
        <v>0</v>
      </c>
      <c r="Q168" s="70">
        <v>0</v>
      </c>
      <c r="R168" s="70">
        <f t="shared" si="22"/>
        <v>0</v>
      </c>
      <c r="S168" s="70">
        <v>0</v>
      </c>
      <c r="T168" s="152">
        <f t="shared" si="23"/>
        <v>0</v>
      </c>
      <c r="AR168" s="74" t="s">
        <v>163</v>
      </c>
      <c r="AT168" s="74" t="s">
        <v>293</v>
      </c>
      <c r="AU168" s="74" t="s">
        <v>84</v>
      </c>
      <c r="AY168" s="7" t="s">
        <v>126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7" t="s">
        <v>82</v>
      </c>
      <c r="BK168" s="153">
        <f t="shared" si="29"/>
        <v>0</v>
      </c>
      <c r="BL168" s="7" t="s">
        <v>125</v>
      </c>
      <c r="BM168" s="74" t="s">
        <v>1006</v>
      </c>
    </row>
    <row r="169" spans="2:65" s="20" customFormat="1" ht="24.15" customHeight="1" x14ac:dyDescent="0.2">
      <c r="B169" s="19"/>
      <c r="C169" s="195" t="s">
        <v>413</v>
      </c>
      <c r="D169" s="195" t="s">
        <v>293</v>
      </c>
      <c r="E169" s="196" t="s">
        <v>1007</v>
      </c>
      <c r="F169" s="197" t="s">
        <v>1008</v>
      </c>
      <c r="G169" s="198" t="s">
        <v>216</v>
      </c>
      <c r="H169" s="199">
        <v>765</v>
      </c>
      <c r="I169" s="2"/>
      <c r="J169" s="200">
        <f t="shared" si="20"/>
        <v>0</v>
      </c>
      <c r="K169" s="197" t="s">
        <v>1</v>
      </c>
      <c r="L169" s="201"/>
      <c r="M169" s="202" t="s">
        <v>1</v>
      </c>
      <c r="N169" s="203" t="s">
        <v>41</v>
      </c>
      <c r="O169" s="70">
        <v>0</v>
      </c>
      <c r="P169" s="70">
        <f t="shared" si="21"/>
        <v>0</v>
      </c>
      <c r="Q169" s="70">
        <v>0</v>
      </c>
      <c r="R169" s="70">
        <f t="shared" si="22"/>
        <v>0</v>
      </c>
      <c r="S169" s="70">
        <v>0</v>
      </c>
      <c r="T169" s="152">
        <f t="shared" si="23"/>
        <v>0</v>
      </c>
      <c r="AR169" s="74" t="s">
        <v>163</v>
      </c>
      <c r="AT169" s="74" t="s">
        <v>293</v>
      </c>
      <c r="AU169" s="74" t="s">
        <v>84</v>
      </c>
      <c r="AY169" s="7" t="s">
        <v>126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7" t="s">
        <v>82</v>
      </c>
      <c r="BK169" s="153">
        <f t="shared" si="29"/>
        <v>0</v>
      </c>
      <c r="BL169" s="7" t="s">
        <v>125</v>
      </c>
      <c r="BM169" s="74" t="s">
        <v>1009</v>
      </c>
    </row>
    <row r="170" spans="2:65" s="20" customFormat="1" ht="16.5" customHeight="1" x14ac:dyDescent="0.2">
      <c r="B170" s="19"/>
      <c r="C170" s="195" t="s">
        <v>417</v>
      </c>
      <c r="D170" s="195" t="s">
        <v>293</v>
      </c>
      <c r="E170" s="196" t="s">
        <v>1010</v>
      </c>
      <c r="F170" s="197" t="s">
        <v>1011</v>
      </c>
      <c r="G170" s="198" t="s">
        <v>216</v>
      </c>
      <c r="H170" s="199">
        <v>835</v>
      </c>
      <c r="I170" s="2"/>
      <c r="J170" s="200">
        <f t="shared" si="20"/>
        <v>0</v>
      </c>
      <c r="K170" s="197" t="s">
        <v>1</v>
      </c>
      <c r="L170" s="201"/>
      <c r="M170" s="202" t="s">
        <v>1</v>
      </c>
      <c r="N170" s="203" t="s">
        <v>41</v>
      </c>
      <c r="O170" s="70">
        <v>0</v>
      </c>
      <c r="P170" s="70">
        <f t="shared" si="21"/>
        <v>0</v>
      </c>
      <c r="Q170" s="70">
        <v>0</v>
      </c>
      <c r="R170" s="70">
        <f t="shared" si="22"/>
        <v>0</v>
      </c>
      <c r="S170" s="70">
        <v>0</v>
      </c>
      <c r="T170" s="152">
        <f t="shared" si="23"/>
        <v>0</v>
      </c>
      <c r="AR170" s="74" t="s">
        <v>163</v>
      </c>
      <c r="AT170" s="74" t="s">
        <v>293</v>
      </c>
      <c r="AU170" s="74" t="s">
        <v>84</v>
      </c>
      <c r="AY170" s="7" t="s">
        <v>126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7" t="s">
        <v>82</v>
      </c>
      <c r="BK170" s="153">
        <f t="shared" si="29"/>
        <v>0</v>
      </c>
      <c r="BL170" s="7" t="s">
        <v>125</v>
      </c>
      <c r="BM170" s="74" t="s">
        <v>1012</v>
      </c>
    </row>
    <row r="171" spans="2:65" s="20" customFormat="1" ht="16.5" customHeight="1" x14ac:dyDescent="0.2">
      <c r="B171" s="19"/>
      <c r="C171" s="195" t="s">
        <v>421</v>
      </c>
      <c r="D171" s="195" t="s">
        <v>293</v>
      </c>
      <c r="E171" s="196" t="s">
        <v>1013</v>
      </c>
      <c r="F171" s="197" t="s">
        <v>1014</v>
      </c>
      <c r="G171" s="198" t="s">
        <v>216</v>
      </c>
      <c r="H171" s="199">
        <v>100</v>
      </c>
      <c r="I171" s="2"/>
      <c r="J171" s="200">
        <f t="shared" si="20"/>
        <v>0</v>
      </c>
      <c r="K171" s="197" t="s">
        <v>1</v>
      </c>
      <c r="L171" s="201"/>
      <c r="M171" s="202" t="s">
        <v>1</v>
      </c>
      <c r="N171" s="203" t="s">
        <v>41</v>
      </c>
      <c r="O171" s="70">
        <v>0</v>
      </c>
      <c r="P171" s="70">
        <f t="shared" si="21"/>
        <v>0</v>
      </c>
      <c r="Q171" s="70">
        <v>0</v>
      </c>
      <c r="R171" s="70">
        <f t="shared" si="22"/>
        <v>0</v>
      </c>
      <c r="S171" s="70">
        <v>0</v>
      </c>
      <c r="T171" s="152">
        <f t="shared" si="23"/>
        <v>0</v>
      </c>
      <c r="AR171" s="74" t="s">
        <v>163</v>
      </c>
      <c r="AT171" s="74" t="s">
        <v>293</v>
      </c>
      <c r="AU171" s="74" t="s">
        <v>84</v>
      </c>
      <c r="AY171" s="7" t="s">
        <v>126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7" t="s">
        <v>82</v>
      </c>
      <c r="BK171" s="153">
        <f t="shared" si="29"/>
        <v>0</v>
      </c>
      <c r="BL171" s="7" t="s">
        <v>125</v>
      </c>
      <c r="BM171" s="74" t="s">
        <v>1015</v>
      </c>
    </row>
    <row r="172" spans="2:65" s="20" customFormat="1" ht="16.5" customHeight="1" x14ac:dyDescent="0.2">
      <c r="B172" s="19"/>
      <c r="C172" s="195" t="s">
        <v>426</v>
      </c>
      <c r="D172" s="195" t="s">
        <v>293</v>
      </c>
      <c r="E172" s="196" t="s">
        <v>1016</v>
      </c>
      <c r="F172" s="197" t="s">
        <v>1017</v>
      </c>
      <c r="G172" s="198" t="s">
        <v>1018</v>
      </c>
      <c r="H172" s="199">
        <v>3</v>
      </c>
      <c r="I172" s="2"/>
      <c r="J172" s="200">
        <f t="shared" si="20"/>
        <v>0</v>
      </c>
      <c r="K172" s="197" t="s">
        <v>1</v>
      </c>
      <c r="L172" s="201"/>
      <c r="M172" s="202" t="s">
        <v>1</v>
      </c>
      <c r="N172" s="203" t="s">
        <v>41</v>
      </c>
      <c r="O172" s="70">
        <v>0</v>
      </c>
      <c r="P172" s="70">
        <f t="shared" si="21"/>
        <v>0</v>
      </c>
      <c r="Q172" s="70">
        <v>0</v>
      </c>
      <c r="R172" s="70">
        <f t="shared" si="22"/>
        <v>0</v>
      </c>
      <c r="S172" s="70">
        <v>0</v>
      </c>
      <c r="T172" s="152">
        <f t="shared" si="23"/>
        <v>0</v>
      </c>
      <c r="AR172" s="74" t="s">
        <v>163</v>
      </c>
      <c r="AT172" s="74" t="s">
        <v>293</v>
      </c>
      <c r="AU172" s="74" t="s">
        <v>84</v>
      </c>
      <c r="AY172" s="7" t="s">
        <v>126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7" t="s">
        <v>82</v>
      </c>
      <c r="BK172" s="153">
        <f t="shared" si="29"/>
        <v>0</v>
      </c>
      <c r="BL172" s="7" t="s">
        <v>125</v>
      </c>
      <c r="BM172" s="74" t="s">
        <v>1019</v>
      </c>
    </row>
    <row r="173" spans="2:65" s="20" customFormat="1" ht="16.5" customHeight="1" x14ac:dyDescent="0.2">
      <c r="B173" s="19"/>
      <c r="C173" s="195" t="s">
        <v>431</v>
      </c>
      <c r="D173" s="195" t="s">
        <v>293</v>
      </c>
      <c r="E173" s="196" t="s">
        <v>1020</v>
      </c>
      <c r="F173" s="197" t="s">
        <v>1021</v>
      </c>
      <c r="G173" s="198" t="s">
        <v>1018</v>
      </c>
      <c r="H173" s="199">
        <v>3</v>
      </c>
      <c r="I173" s="2"/>
      <c r="J173" s="200">
        <f t="shared" si="20"/>
        <v>0</v>
      </c>
      <c r="K173" s="197" t="s">
        <v>1</v>
      </c>
      <c r="L173" s="201"/>
      <c r="M173" s="202" t="s">
        <v>1</v>
      </c>
      <c r="N173" s="203" t="s">
        <v>41</v>
      </c>
      <c r="O173" s="70">
        <v>0</v>
      </c>
      <c r="P173" s="70">
        <f t="shared" si="21"/>
        <v>0</v>
      </c>
      <c r="Q173" s="70">
        <v>0</v>
      </c>
      <c r="R173" s="70">
        <f t="shared" si="22"/>
        <v>0</v>
      </c>
      <c r="S173" s="70">
        <v>0</v>
      </c>
      <c r="T173" s="152">
        <f t="shared" si="23"/>
        <v>0</v>
      </c>
      <c r="AR173" s="74" t="s">
        <v>163</v>
      </c>
      <c r="AT173" s="74" t="s">
        <v>293</v>
      </c>
      <c r="AU173" s="74" t="s">
        <v>84</v>
      </c>
      <c r="AY173" s="7" t="s">
        <v>126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7" t="s">
        <v>82</v>
      </c>
      <c r="BK173" s="153">
        <f t="shared" si="29"/>
        <v>0</v>
      </c>
      <c r="BL173" s="7" t="s">
        <v>125</v>
      </c>
      <c r="BM173" s="74" t="s">
        <v>1022</v>
      </c>
    </row>
    <row r="174" spans="2:65" s="20" customFormat="1" ht="21.75" customHeight="1" x14ac:dyDescent="0.2">
      <c r="B174" s="19"/>
      <c r="C174" s="195" t="s">
        <v>436</v>
      </c>
      <c r="D174" s="195" t="s">
        <v>293</v>
      </c>
      <c r="E174" s="196" t="s">
        <v>1023</v>
      </c>
      <c r="F174" s="197" t="s">
        <v>1024</v>
      </c>
      <c r="G174" s="198" t="s">
        <v>1018</v>
      </c>
      <c r="H174" s="199">
        <v>6</v>
      </c>
      <c r="I174" s="2"/>
      <c r="J174" s="200">
        <f t="shared" si="20"/>
        <v>0</v>
      </c>
      <c r="K174" s="197" t="s">
        <v>1</v>
      </c>
      <c r="L174" s="201"/>
      <c r="M174" s="202" t="s">
        <v>1</v>
      </c>
      <c r="N174" s="203" t="s">
        <v>41</v>
      </c>
      <c r="O174" s="70">
        <v>0</v>
      </c>
      <c r="P174" s="70">
        <f t="shared" si="21"/>
        <v>0</v>
      </c>
      <c r="Q174" s="70">
        <v>0</v>
      </c>
      <c r="R174" s="70">
        <f t="shared" si="22"/>
        <v>0</v>
      </c>
      <c r="S174" s="70">
        <v>0</v>
      </c>
      <c r="T174" s="152">
        <f t="shared" si="23"/>
        <v>0</v>
      </c>
      <c r="AR174" s="74" t="s">
        <v>163</v>
      </c>
      <c r="AT174" s="74" t="s">
        <v>293</v>
      </c>
      <c r="AU174" s="74" t="s">
        <v>84</v>
      </c>
      <c r="AY174" s="7" t="s">
        <v>126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7" t="s">
        <v>82</v>
      </c>
      <c r="BK174" s="153">
        <f t="shared" si="29"/>
        <v>0</v>
      </c>
      <c r="BL174" s="7" t="s">
        <v>125</v>
      </c>
      <c r="BM174" s="74" t="s">
        <v>1025</v>
      </c>
    </row>
    <row r="175" spans="2:65" s="20" customFormat="1" ht="24.15" customHeight="1" x14ac:dyDescent="0.2">
      <c r="B175" s="19"/>
      <c r="C175" s="195" t="s">
        <v>441</v>
      </c>
      <c r="D175" s="195" t="s">
        <v>293</v>
      </c>
      <c r="E175" s="196" t="s">
        <v>1026</v>
      </c>
      <c r="F175" s="197" t="s">
        <v>1027</v>
      </c>
      <c r="G175" s="198" t="s">
        <v>1028</v>
      </c>
      <c r="H175" s="199">
        <v>0.05</v>
      </c>
      <c r="I175" s="2"/>
      <c r="J175" s="200">
        <f t="shared" si="20"/>
        <v>0</v>
      </c>
      <c r="K175" s="197" t="s">
        <v>1</v>
      </c>
      <c r="L175" s="201"/>
      <c r="M175" s="202" t="s">
        <v>1</v>
      </c>
      <c r="N175" s="203" t="s">
        <v>41</v>
      </c>
      <c r="O175" s="70">
        <v>0</v>
      </c>
      <c r="P175" s="70">
        <f t="shared" si="21"/>
        <v>0</v>
      </c>
      <c r="Q175" s="70">
        <v>0</v>
      </c>
      <c r="R175" s="70">
        <f t="shared" si="22"/>
        <v>0</v>
      </c>
      <c r="S175" s="70">
        <v>0</v>
      </c>
      <c r="T175" s="152">
        <f t="shared" si="23"/>
        <v>0</v>
      </c>
      <c r="AR175" s="74" t="s">
        <v>163</v>
      </c>
      <c r="AT175" s="74" t="s">
        <v>293</v>
      </c>
      <c r="AU175" s="74" t="s">
        <v>84</v>
      </c>
      <c r="AY175" s="7" t="s">
        <v>126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7" t="s">
        <v>82</v>
      </c>
      <c r="BK175" s="153">
        <f t="shared" si="29"/>
        <v>0</v>
      </c>
      <c r="BL175" s="7" t="s">
        <v>125</v>
      </c>
      <c r="BM175" s="74" t="s">
        <v>1029</v>
      </c>
    </row>
    <row r="176" spans="2:65" s="20" customFormat="1" ht="16.5" customHeight="1" x14ac:dyDescent="0.2">
      <c r="B176" s="19"/>
      <c r="C176" s="195" t="s">
        <v>448</v>
      </c>
      <c r="D176" s="195" t="s">
        <v>293</v>
      </c>
      <c r="E176" s="196" t="s">
        <v>1030</v>
      </c>
      <c r="F176" s="197" t="s">
        <v>1031</v>
      </c>
      <c r="G176" s="198" t="s">
        <v>1028</v>
      </c>
      <c r="H176" s="199">
        <v>0.03</v>
      </c>
      <c r="I176" s="2"/>
      <c r="J176" s="200">
        <f t="shared" si="20"/>
        <v>0</v>
      </c>
      <c r="K176" s="197" t="s">
        <v>1</v>
      </c>
      <c r="L176" s="201"/>
      <c r="M176" s="202" t="s">
        <v>1</v>
      </c>
      <c r="N176" s="203" t="s">
        <v>41</v>
      </c>
      <c r="O176" s="70">
        <v>0</v>
      </c>
      <c r="P176" s="70">
        <f t="shared" si="21"/>
        <v>0</v>
      </c>
      <c r="Q176" s="70">
        <v>0</v>
      </c>
      <c r="R176" s="70">
        <f t="shared" si="22"/>
        <v>0</v>
      </c>
      <c r="S176" s="70">
        <v>0</v>
      </c>
      <c r="T176" s="152">
        <f t="shared" si="23"/>
        <v>0</v>
      </c>
      <c r="AR176" s="74" t="s">
        <v>163</v>
      </c>
      <c r="AT176" s="74" t="s">
        <v>293</v>
      </c>
      <c r="AU176" s="74" t="s">
        <v>84</v>
      </c>
      <c r="AY176" s="7" t="s">
        <v>126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7" t="s">
        <v>82</v>
      </c>
      <c r="BK176" s="153">
        <f t="shared" si="29"/>
        <v>0</v>
      </c>
      <c r="BL176" s="7" t="s">
        <v>125</v>
      </c>
      <c r="BM176" s="74" t="s">
        <v>1032</v>
      </c>
    </row>
    <row r="177" spans="2:65" s="135" customFormat="1" ht="22.95" customHeight="1" x14ac:dyDescent="0.25">
      <c r="B177" s="134"/>
      <c r="D177" s="136" t="s">
        <v>75</v>
      </c>
      <c r="E177" s="166" t="s">
        <v>1033</v>
      </c>
      <c r="F177" s="166" t="s">
        <v>1033</v>
      </c>
      <c r="I177" s="161"/>
      <c r="J177" s="167">
        <f>BK177</f>
        <v>0</v>
      </c>
      <c r="L177" s="134"/>
      <c r="M177" s="139"/>
      <c r="P177" s="140">
        <f>SUM(P178:P209)</f>
        <v>0</v>
      </c>
      <c r="R177" s="140">
        <f>SUM(R178:R209)</f>
        <v>0</v>
      </c>
      <c r="T177" s="141">
        <f>SUM(T178:T209)</f>
        <v>0</v>
      </c>
      <c r="AR177" s="136" t="s">
        <v>82</v>
      </c>
      <c r="AT177" s="142" t="s">
        <v>75</v>
      </c>
      <c r="AU177" s="142" t="s">
        <v>82</v>
      </c>
      <c r="AY177" s="136" t="s">
        <v>126</v>
      </c>
      <c r="BK177" s="143">
        <f>SUM(BK178:BK209)</f>
        <v>0</v>
      </c>
    </row>
    <row r="178" spans="2:65" s="20" customFormat="1" ht="24.15" customHeight="1" x14ac:dyDescent="0.2">
      <c r="B178" s="19"/>
      <c r="C178" s="144" t="s">
        <v>453</v>
      </c>
      <c r="D178" s="144" t="s">
        <v>127</v>
      </c>
      <c r="E178" s="145" t="s">
        <v>1034</v>
      </c>
      <c r="F178" s="146" t="s">
        <v>1035</v>
      </c>
      <c r="G178" s="147" t="s">
        <v>199</v>
      </c>
      <c r="H178" s="148">
        <v>10</v>
      </c>
      <c r="I178" s="1"/>
      <c r="J178" s="149">
        <f t="shared" ref="J178:J209" si="30">ROUND(I178*H178,2)</f>
        <v>0</v>
      </c>
      <c r="K178" s="146" t="s">
        <v>1</v>
      </c>
      <c r="L178" s="19"/>
      <c r="M178" s="150" t="s">
        <v>1</v>
      </c>
      <c r="N178" s="151" t="s">
        <v>41</v>
      </c>
      <c r="O178" s="70">
        <v>0</v>
      </c>
      <c r="P178" s="70">
        <f t="shared" ref="P178:P209" si="31">O178*H178</f>
        <v>0</v>
      </c>
      <c r="Q178" s="70">
        <v>0</v>
      </c>
      <c r="R178" s="70">
        <f t="shared" ref="R178:R209" si="32">Q178*H178</f>
        <v>0</v>
      </c>
      <c r="S178" s="70">
        <v>0</v>
      </c>
      <c r="T178" s="152">
        <f t="shared" ref="T178:T209" si="33">S178*H178</f>
        <v>0</v>
      </c>
      <c r="AR178" s="74" t="s">
        <v>125</v>
      </c>
      <c r="AT178" s="74" t="s">
        <v>127</v>
      </c>
      <c r="AU178" s="74" t="s">
        <v>84</v>
      </c>
      <c r="AY178" s="7" t="s">
        <v>126</v>
      </c>
      <c r="BE178" s="153">
        <f t="shared" ref="BE178:BE209" si="34">IF(N178="základní",J178,0)</f>
        <v>0</v>
      </c>
      <c r="BF178" s="153">
        <f t="shared" ref="BF178:BF209" si="35">IF(N178="snížená",J178,0)</f>
        <v>0</v>
      </c>
      <c r="BG178" s="153">
        <f t="shared" ref="BG178:BG209" si="36">IF(N178="zákl. přenesená",J178,0)</f>
        <v>0</v>
      </c>
      <c r="BH178" s="153">
        <f t="shared" ref="BH178:BH209" si="37">IF(N178="sníž. přenesená",J178,0)</f>
        <v>0</v>
      </c>
      <c r="BI178" s="153">
        <f t="shared" ref="BI178:BI209" si="38">IF(N178="nulová",J178,0)</f>
        <v>0</v>
      </c>
      <c r="BJ178" s="7" t="s">
        <v>82</v>
      </c>
      <c r="BK178" s="153">
        <f t="shared" ref="BK178:BK209" si="39">ROUND(I178*H178,2)</f>
        <v>0</v>
      </c>
      <c r="BL178" s="7" t="s">
        <v>125</v>
      </c>
      <c r="BM178" s="74" t="s">
        <v>1036</v>
      </c>
    </row>
    <row r="179" spans="2:65" s="20" customFormat="1" ht="24.15" customHeight="1" x14ac:dyDescent="0.2">
      <c r="B179" s="19"/>
      <c r="C179" s="144" t="s">
        <v>458</v>
      </c>
      <c r="D179" s="144" t="s">
        <v>127</v>
      </c>
      <c r="E179" s="145" t="s">
        <v>1037</v>
      </c>
      <c r="F179" s="146" t="s">
        <v>1038</v>
      </c>
      <c r="G179" s="147" t="s">
        <v>199</v>
      </c>
      <c r="H179" s="148">
        <v>10</v>
      </c>
      <c r="I179" s="1"/>
      <c r="J179" s="149">
        <f t="shared" si="30"/>
        <v>0</v>
      </c>
      <c r="K179" s="146" t="s">
        <v>1</v>
      </c>
      <c r="L179" s="19"/>
      <c r="M179" s="150" t="s">
        <v>1</v>
      </c>
      <c r="N179" s="151" t="s">
        <v>41</v>
      </c>
      <c r="O179" s="70">
        <v>0</v>
      </c>
      <c r="P179" s="70">
        <f t="shared" si="31"/>
        <v>0</v>
      </c>
      <c r="Q179" s="70">
        <v>0</v>
      </c>
      <c r="R179" s="70">
        <f t="shared" si="32"/>
        <v>0</v>
      </c>
      <c r="S179" s="70">
        <v>0</v>
      </c>
      <c r="T179" s="152">
        <f t="shared" si="33"/>
        <v>0</v>
      </c>
      <c r="AR179" s="74" t="s">
        <v>125</v>
      </c>
      <c r="AT179" s="74" t="s">
        <v>127</v>
      </c>
      <c r="AU179" s="74" t="s">
        <v>84</v>
      </c>
      <c r="AY179" s="7" t="s">
        <v>126</v>
      </c>
      <c r="BE179" s="153">
        <f t="shared" si="34"/>
        <v>0</v>
      </c>
      <c r="BF179" s="153">
        <f t="shared" si="35"/>
        <v>0</v>
      </c>
      <c r="BG179" s="153">
        <f t="shared" si="36"/>
        <v>0</v>
      </c>
      <c r="BH179" s="153">
        <f t="shared" si="37"/>
        <v>0</v>
      </c>
      <c r="BI179" s="153">
        <f t="shared" si="38"/>
        <v>0</v>
      </c>
      <c r="BJ179" s="7" t="s">
        <v>82</v>
      </c>
      <c r="BK179" s="153">
        <f t="shared" si="39"/>
        <v>0</v>
      </c>
      <c r="BL179" s="7" t="s">
        <v>125</v>
      </c>
      <c r="BM179" s="74" t="s">
        <v>1039</v>
      </c>
    </row>
    <row r="180" spans="2:65" s="20" customFormat="1" ht="21.75" customHeight="1" x14ac:dyDescent="0.2">
      <c r="B180" s="19"/>
      <c r="C180" s="144" t="s">
        <v>463</v>
      </c>
      <c r="D180" s="144" t="s">
        <v>127</v>
      </c>
      <c r="E180" s="145" t="s">
        <v>1040</v>
      </c>
      <c r="F180" s="146" t="s">
        <v>1041</v>
      </c>
      <c r="G180" s="147" t="s">
        <v>216</v>
      </c>
      <c r="H180" s="148">
        <v>20</v>
      </c>
      <c r="I180" s="1"/>
      <c r="J180" s="149">
        <f t="shared" si="30"/>
        <v>0</v>
      </c>
      <c r="K180" s="146" t="s">
        <v>1</v>
      </c>
      <c r="L180" s="19"/>
      <c r="M180" s="150" t="s">
        <v>1</v>
      </c>
      <c r="N180" s="151" t="s">
        <v>41</v>
      </c>
      <c r="O180" s="70">
        <v>0</v>
      </c>
      <c r="P180" s="70">
        <f t="shared" si="31"/>
        <v>0</v>
      </c>
      <c r="Q180" s="70">
        <v>0</v>
      </c>
      <c r="R180" s="70">
        <f t="shared" si="32"/>
        <v>0</v>
      </c>
      <c r="S180" s="70">
        <v>0</v>
      </c>
      <c r="T180" s="152">
        <f t="shared" si="33"/>
        <v>0</v>
      </c>
      <c r="AR180" s="74" t="s">
        <v>125</v>
      </c>
      <c r="AT180" s="74" t="s">
        <v>127</v>
      </c>
      <c r="AU180" s="74" t="s">
        <v>84</v>
      </c>
      <c r="AY180" s="7" t="s">
        <v>126</v>
      </c>
      <c r="BE180" s="153">
        <f t="shared" si="34"/>
        <v>0</v>
      </c>
      <c r="BF180" s="153">
        <f t="shared" si="35"/>
        <v>0</v>
      </c>
      <c r="BG180" s="153">
        <f t="shared" si="36"/>
        <v>0</v>
      </c>
      <c r="BH180" s="153">
        <f t="shared" si="37"/>
        <v>0</v>
      </c>
      <c r="BI180" s="153">
        <f t="shared" si="38"/>
        <v>0</v>
      </c>
      <c r="BJ180" s="7" t="s">
        <v>82</v>
      </c>
      <c r="BK180" s="153">
        <f t="shared" si="39"/>
        <v>0</v>
      </c>
      <c r="BL180" s="7" t="s">
        <v>125</v>
      </c>
      <c r="BM180" s="74" t="s">
        <v>1042</v>
      </c>
    </row>
    <row r="181" spans="2:65" s="20" customFormat="1" ht="24.15" customHeight="1" x14ac:dyDescent="0.2">
      <c r="B181" s="19"/>
      <c r="C181" s="144" t="s">
        <v>470</v>
      </c>
      <c r="D181" s="144" t="s">
        <v>127</v>
      </c>
      <c r="E181" s="145" t="s">
        <v>1043</v>
      </c>
      <c r="F181" s="146" t="s">
        <v>1044</v>
      </c>
      <c r="G181" s="147" t="s">
        <v>225</v>
      </c>
      <c r="H181" s="148">
        <v>6.9119999999999999</v>
      </c>
      <c r="I181" s="1"/>
      <c r="J181" s="149">
        <f t="shared" si="30"/>
        <v>0</v>
      </c>
      <c r="K181" s="146" t="s">
        <v>1</v>
      </c>
      <c r="L181" s="19"/>
      <c r="M181" s="150" t="s">
        <v>1</v>
      </c>
      <c r="N181" s="151" t="s">
        <v>41</v>
      </c>
      <c r="O181" s="70">
        <v>0</v>
      </c>
      <c r="P181" s="70">
        <f t="shared" si="31"/>
        <v>0</v>
      </c>
      <c r="Q181" s="70">
        <v>0</v>
      </c>
      <c r="R181" s="70">
        <f t="shared" si="32"/>
        <v>0</v>
      </c>
      <c r="S181" s="70">
        <v>0</v>
      </c>
      <c r="T181" s="152">
        <f t="shared" si="33"/>
        <v>0</v>
      </c>
      <c r="AR181" s="74" t="s">
        <v>125</v>
      </c>
      <c r="AT181" s="74" t="s">
        <v>127</v>
      </c>
      <c r="AU181" s="74" t="s">
        <v>84</v>
      </c>
      <c r="AY181" s="7" t="s">
        <v>126</v>
      </c>
      <c r="BE181" s="153">
        <f t="shared" si="34"/>
        <v>0</v>
      </c>
      <c r="BF181" s="153">
        <f t="shared" si="35"/>
        <v>0</v>
      </c>
      <c r="BG181" s="153">
        <f t="shared" si="36"/>
        <v>0</v>
      </c>
      <c r="BH181" s="153">
        <f t="shared" si="37"/>
        <v>0</v>
      </c>
      <c r="BI181" s="153">
        <f t="shared" si="38"/>
        <v>0</v>
      </c>
      <c r="BJ181" s="7" t="s">
        <v>82</v>
      </c>
      <c r="BK181" s="153">
        <f t="shared" si="39"/>
        <v>0</v>
      </c>
      <c r="BL181" s="7" t="s">
        <v>125</v>
      </c>
      <c r="BM181" s="74" t="s">
        <v>1045</v>
      </c>
    </row>
    <row r="182" spans="2:65" s="20" customFormat="1" ht="16.5" customHeight="1" x14ac:dyDescent="0.2">
      <c r="B182" s="19"/>
      <c r="C182" s="144" t="s">
        <v>476</v>
      </c>
      <c r="D182" s="144" t="s">
        <v>127</v>
      </c>
      <c r="E182" s="145" t="s">
        <v>1046</v>
      </c>
      <c r="F182" s="146" t="s">
        <v>1047</v>
      </c>
      <c r="G182" s="147" t="s">
        <v>225</v>
      </c>
      <c r="H182" s="148">
        <v>1.9350000000000001</v>
      </c>
      <c r="I182" s="1"/>
      <c r="J182" s="149">
        <f t="shared" si="30"/>
        <v>0</v>
      </c>
      <c r="K182" s="146" t="s">
        <v>1</v>
      </c>
      <c r="L182" s="19"/>
      <c r="M182" s="150" t="s">
        <v>1</v>
      </c>
      <c r="N182" s="151" t="s">
        <v>41</v>
      </c>
      <c r="O182" s="70">
        <v>0</v>
      </c>
      <c r="P182" s="70">
        <f t="shared" si="31"/>
        <v>0</v>
      </c>
      <c r="Q182" s="70">
        <v>0</v>
      </c>
      <c r="R182" s="70">
        <f t="shared" si="32"/>
        <v>0</v>
      </c>
      <c r="S182" s="70">
        <v>0</v>
      </c>
      <c r="T182" s="152">
        <f t="shared" si="33"/>
        <v>0</v>
      </c>
      <c r="AR182" s="74" t="s">
        <v>125</v>
      </c>
      <c r="AT182" s="74" t="s">
        <v>127</v>
      </c>
      <c r="AU182" s="74" t="s">
        <v>84</v>
      </c>
      <c r="AY182" s="7" t="s">
        <v>126</v>
      </c>
      <c r="BE182" s="153">
        <f t="shared" si="34"/>
        <v>0</v>
      </c>
      <c r="BF182" s="153">
        <f t="shared" si="35"/>
        <v>0</v>
      </c>
      <c r="BG182" s="153">
        <f t="shared" si="36"/>
        <v>0</v>
      </c>
      <c r="BH182" s="153">
        <f t="shared" si="37"/>
        <v>0</v>
      </c>
      <c r="BI182" s="153">
        <f t="shared" si="38"/>
        <v>0</v>
      </c>
      <c r="BJ182" s="7" t="s">
        <v>82</v>
      </c>
      <c r="BK182" s="153">
        <f t="shared" si="39"/>
        <v>0</v>
      </c>
      <c r="BL182" s="7" t="s">
        <v>125</v>
      </c>
      <c r="BM182" s="74" t="s">
        <v>1048</v>
      </c>
    </row>
    <row r="183" spans="2:65" s="20" customFormat="1" ht="24.15" customHeight="1" x14ac:dyDescent="0.2">
      <c r="B183" s="19"/>
      <c r="C183" s="144" t="s">
        <v>482</v>
      </c>
      <c r="D183" s="144" t="s">
        <v>127</v>
      </c>
      <c r="E183" s="145" t="s">
        <v>1049</v>
      </c>
      <c r="F183" s="146" t="s">
        <v>1050</v>
      </c>
      <c r="G183" s="147" t="s">
        <v>225</v>
      </c>
      <c r="H183" s="148">
        <v>1.25</v>
      </c>
      <c r="I183" s="1"/>
      <c r="J183" s="149">
        <f t="shared" si="30"/>
        <v>0</v>
      </c>
      <c r="K183" s="146" t="s">
        <v>1</v>
      </c>
      <c r="L183" s="19"/>
      <c r="M183" s="150" t="s">
        <v>1</v>
      </c>
      <c r="N183" s="151" t="s">
        <v>41</v>
      </c>
      <c r="O183" s="70">
        <v>0</v>
      </c>
      <c r="P183" s="70">
        <f t="shared" si="31"/>
        <v>0</v>
      </c>
      <c r="Q183" s="70">
        <v>0</v>
      </c>
      <c r="R183" s="70">
        <f t="shared" si="32"/>
        <v>0</v>
      </c>
      <c r="S183" s="70">
        <v>0</v>
      </c>
      <c r="T183" s="152">
        <f t="shared" si="33"/>
        <v>0</v>
      </c>
      <c r="AR183" s="74" t="s">
        <v>125</v>
      </c>
      <c r="AT183" s="74" t="s">
        <v>127</v>
      </c>
      <c r="AU183" s="74" t="s">
        <v>84</v>
      </c>
      <c r="AY183" s="7" t="s">
        <v>126</v>
      </c>
      <c r="BE183" s="153">
        <f t="shared" si="34"/>
        <v>0</v>
      </c>
      <c r="BF183" s="153">
        <f t="shared" si="35"/>
        <v>0</v>
      </c>
      <c r="BG183" s="153">
        <f t="shared" si="36"/>
        <v>0</v>
      </c>
      <c r="BH183" s="153">
        <f t="shared" si="37"/>
        <v>0</v>
      </c>
      <c r="BI183" s="153">
        <f t="shared" si="38"/>
        <v>0</v>
      </c>
      <c r="BJ183" s="7" t="s">
        <v>82</v>
      </c>
      <c r="BK183" s="153">
        <f t="shared" si="39"/>
        <v>0</v>
      </c>
      <c r="BL183" s="7" t="s">
        <v>125</v>
      </c>
      <c r="BM183" s="74" t="s">
        <v>1051</v>
      </c>
    </row>
    <row r="184" spans="2:65" s="20" customFormat="1" ht="24.15" customHeight="1" x14ac:dyDescent="0.2">
      <c r="B184" s="19"/>
      <c r="C184" s="144" t="s">
        <v>487</v>
      </c>
      <c r="D184" s="144" t="s">
        <v>127</v>
      </c>
      <c r="E184" s="145" t="s">
        <v>1052</v>
      </c>
      <c r="F184" s="146" t="s">
        <v>1053</v>
      </c>
      <c r="G184" s="147" t="s">
        <v>225</v>
      </c>
      <c r="H184" s="148">
        <v>1.2</v>
      </c>
      <c r="I184" s="1"/>
      <c r="J184" s="149">
        <f t="shared" si="30"/>
        <v>0</v>
      </c>
      <c r="K184" s="146" t="s">
        <v>1</v>
      </c>
      <c r="L184" s="19"/>
      <c r="M184" s="150" t="s">
        <v>1</v>
      </c>
      <c r="N184" s="151" t="s">
        <v>41</v>
      </c>
      <c r="O184" s="70">
        <v>0</v>
      </c>
      <c r="P184" s="70">
        <f t="shared" si="31"/>
        <v>0</v>
      </c>
      <c r="Q184" s="70">
        <v>0</v>
      </c>
      <c r="R184" s="70">
        <f t="shared" si="32"/>
        <v>0</v>
      </c>
      <c r="S184" s="70">
        <v>0</v>
      </c>
      <c r="T184" s="152">
        <f t="shared" si="33"/>
        <v>0</v>
      </c>
      <c r="AR184" s="74" t="s">
        <v>125</v>
      </c>
      <c r="AT184" s="74" t="s">
        <v>127</v>
      </c>
      <c r="AU184" s="74" t="s">
        <v>84</v>
      </c>
      <c r="AY184" s="7" t="s">
        <v>126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7" t="s">
        <v>82</v>
      </c>
      <c r="BK184" s="153">
        <f t="shared" si="39"/>
        <v>0</v>
      </c>
      <c r="BL184" s="7" t="s">
        <v>125</v>
      </c>
      <c r="BM184" s="74" t="s">
        <v>1054</v>
      </c>
    </row>
    <row r="185" spans="2:65" s="20" customFormat="1" ht="16.5" customHeight="1" x14ac:dyDescent="0.2">
      <c r="B185" s="19"/>
      <c r="C185" s="144" t="s">
        <v>497</v>
      </c>
      <c r="D185" s="144" t="s">
        <v>127</v>
      </c>
      <c r="E185" s="145" t="s">
        <v>1055</v>
      </c>
      <c r="F185" s="146" t="s">
        <v>1056</v>
      </c>
      <c r="G185" s="147" t="s">
        <v>225</v>
      </c>
      <c r="H185" s="148">
        <v>1.7250000000000001</v>
      </c>
      <c r="I185" s="1"/>
      <c r="J185" s="149">
        <f t="shared" si="30"/>
        <v>0</v>
      </c>
      <c r="K185" s="146" t="s">
        <v>1</v>
      </c>
      <c r="L185" s="19"/>
      <c r="M185" s="150" t="s">
        <v>1</v>
      </c>
      <c r="N185" s="151" t="s">
        <v>41</v>
      </c>
      <c r="O185" s="70">
        <v>0</v>
      </c>
      <c r="P185" s="70">
        <f t="shared" si="31"/>
        <v>0</v>
      </c>
      <c r="Q185" s="70">
        <v>0</v>
      </c>
      <c r="R185" s="70">
        <f t="shared" si="32"/>
        <v>0</v>
      </c>
      <c r="S185" s="70">
        <v>0</v>
      </c>
      <c r="T185" s="152">
        <f t="shared" si="33"/>
        <v>0</v>
      </c>
      <c r="AR185" s="74" t="s">
        <v>125</v>
      </c>
      <c r="AT185" s="74" t="s">
        <v>127</v>
      </c>
      <c r="AU185" s="74" t="s">
        <v>84</v>
      </c>
      <c r="AY185" s="7" t="s">
        <v>126</v>
      </c>
      <c r="BE185" s="153">
        <f t="shared" si="34"/>
        <v>0</v>
      </c>
      <c r="BF185" s="153">
        <f t="shared" si="35"/>
        <v>0</v>
      </c>
      <c r="BG185" s="153">
        <f t="shared" si="36"/>
        <v>0</v>
      </c>
      <c r="BH185" s="153">
        <f t="shared" si="37"/>
        <v>0</v>
      </c>
      <c r="BI185" s="153">
        <f t="shared" si="38"/>
        <v>0</v>
      </c>
      <c r="BJ185" s="7" t="s">
        <v>82</v>
      </c>
      <c r="BK185" s="153">
        <f t="shared" si="39"/>
        <v>0</v>
      </c>
      <c r="BL185" s="7" t="s">
        <v>125</v>
      </c>
      <c r="BM185" s="74" t="s">
        <v>1057</v>
      </c>
    </row>
    <row r="186" spans="2:65" s="20" customFormat="1" ht="24.15" customHeight="1" x14ac:dyDescent="0.2">
      <c r="B186" s="19"/>
      <c r="C186" s="144" t="s">
        <v>506</v>
      </c>
      <c r="D186" s="144" t="s">
        <v>127</v>
      </c>
      <c r="E186" s="145" t="s">
        <v>1058</v>
      </c>
      <c r="F186" s="146" t="s">
        <v>1059</v>
      </c>
      <c r="G186" s="147" t="s">
        <v>388</v>
      </c>
      <c r="H186" s="148">
        <v>16</v>
      </c>
      <c r="I186" s="1"/>
      <c r="J186" s="149">
        <f t="shared" si="30"/>
        <v>0</v>
      </c>
      <c r="K186" s="146" t="s">
        <v>1</v>
      </c>
      <c r="L186" s="19"/>
      <c r="M186" s="150" t="s">
        <v>1</v>
      </c>
      <c r="N186" s="151" t="s">
        <v>41</v>
      </c>
      <c r="O186" s="70">
        <v>0</v>
      </c>
      <c r="P186" s="70">
        <f t="shared" si="31"/>
        <v>0</v>
      </c>
      <c r="Q186" s="70">
        <v>0</v>
      </c>
      <c r="R186" s="70">
        <f t="shared" si="32"/>
        <v>0</v>
      </c>
      <c r="S186" s="70">
        <v>0</v>
      </c>
      <c r="T186" s="152">
        <f t="shared" si="33"/>
        <v>0</v>
      </c>
      <c r="AR186" s="74" t="s">
        <v>125</v>
      </c>
      <c r="AT186" s="74" t="s">
        <v>127</v>
      </c>
      <c r="AU186" s="74" t="s">
        <v>84</v>
      </c>
      <c r="AY186" s="7" t="s">
        <v>126</v>
      </c>
      <c r="BE186" s="153">
        <f t="shared" si="34"/>
        <v>0</v>
      </c>
      <c r="BF186" s="153">
        <f t="shared" si="35"/>
        <v>0</v>
      </c>
      <c r="BG186" s="153">
        <f t="shared" si="36"/>
        <v>0</v>
      </c>
      <c r="BH186" s="153">
        <f t="shared" si="37"/>
        <v>0</v>
      </c>
      <c r="BI186" s="153">
        <f t="shared" si="38"/>
        <v>0</v>
      </c>
      <c r="BJ186" s="7" t="s">
        <v>82</v>
      </c>
      <c r="BK186" s="153">
        <f t="shared" si="39"/>
        <v>0</v>
      </c>
      <c r="BL186" s="7" t="s">
        <v>125</v>
      </c>
      <c r="BM186" s="74" t="s">
        <v>1060</v>
      </c>
    </row>
    <row r="187" spans="2:65" s="20" customFormat="1" ht="24.15" customHeight="1" x14ac:dyDescent="0.2">
      <c r="B187" s="19"/>
      <c r="C187" s="144" t="s">
        <v>511</v>
      </c>
      <c r="D187" s="144" t="s">
        <v>127</v>
      </c>
      <c r="E187" s="145" t="s">
        <v>1061</v>
      </c>
      <c r="F187" s="146" t="s">
        <v>1062</v>
      </c>
      <c r="G187" s="147" t="s">
        <v>199</v>
      </c>
      <c r="H187" s="148">
        <v>5.75</v>
      </c>
      <c r="I187" s="1"/>
      <c r="J187" s="149">
        <f t="shared" si="30"/>
        <v>0</v>
      </c>
      <c r="K187" s="146" t="s">
        <v>1</v>
      </c>
      <c r="L187" s="19"/>
      <c r="M187" s="150" t="s">
        <v>1</v>
      </c>
      <c r="N187" s="151" t="s">
        <v>41</v>
      </c>
      <c r="O187" s="70">
        <v>0</v>
      </c>
      <c r="P187" s="70">
        <f t="shared" si="31"/>
        <v>0</v>
      </c>
      <c r="Q187" s="70">
        <v>0</v>
      </c>
      <c r="R187" s="70">
        <f t="shared" si="32"/>
        <v>0</v>
      </c>
      <c r="S187" s="70">
        <v>0</v>
      </c>
      <c r="T187" s="152">
        <f t="shared" si="33"/>
        <v>0</v>
      </c>
      <c r="AR187" s="74" t="s">
        <v>125</v>
      </c>
      <c r="AT187" s="74" t="s">
        <v>127</v>
      </c>
      <c r="AU187" s="74" t="s">
        <v>84</v>
      </c>
      <c r="AY187" s="7" t="s">
        <v>126</v>
      </c>
      <c r="BE187" s="153">
        <f t="shared" si="34"/>
        <v>0</v>
      </c>
      <c r="BF187" s="153">
        <f t="shared" si="35"/>
        <v>0</v>
      </c>
      <c r="BG187" s="153">
        <f t="shared" si="36"/>
        <v>0</v>
      </c>
      <c r="BH187" s="153">
        <f t="shared" si="37"/>
        <v>0</v>
      </c>
      <c r="BI187" s="153">
        <f t="shared" si="38"/>
        <v>0</v>
      </c>
      <c r="BJ187" s="7" t="s">
        <v>82</v>
      </c>
      <c r="BK187" s="153">
        <f t="shared" si="39"/>
        <v>0</v>
      </c>
      <c r="BL187" s="7" t="s">
        <v>125</v>
      </c>
      <c r="BM187" s="74" t="s">
        <v>1063</v>
      </c>
    </row>
    <row r="188" spans="2:65" s="20" customFormat="1" ht="24.15" customHeight="1" x14ac:dyDescent="0.2">
      <c r="B188" s="19"/>
      <c r="C188" s="144" t="s">
        <v>516</v>
      </c>
      <c r="D188" s="144" t="s">
        <v>127</v>
      </c>
      <c r="E188" s="145" t="s">
        <v>1064</v>
      </c>
      <c r="F188" s="146" t="s">
        <v>1065</v>
      </c>
      <c r="G188" s="147" t="s">
        <v>199</v>
      </c>
      <c r="H188" s="148">
        <v>5.75</v>
      </c>
      <c r="I188" s="1"/>
      <c r="J188" s="149">
        <f t="shared" si="30"/>
        <v>0</v>
      </c>
      <c r="K188" s="146" t="s">
        <v>1</v>
      </c>
      <c r="L188" s="19"/>
      <c r="M188" s="150" t="s">
        <v>1</v>
      </c>
      <c r="N188" s="151" t="s">
        <v>41</v>
      </c>
      <c r="O188" s="70">
        <v>0</v>
      </c>
      <c r="P188" s="70">
        <f t="shared" si="31"/>
        <v>0</v>
      </c>
      <c r="Q188" s="70">
        <v>0</v>
      </c>
      <c r="R188" s="70">
        <f t="shared" si="32"/>
        <v>0</v>
      </c>
      <c r="S188" s="70">
        <v>0</v>
      </c>
      <c r="T188" s="152">
        <f t="shared" si="33"/>
        <v>0</v>
      </c>
      <c r="AR188" s="74" t="s">
        <v>125</v>
      </c>
      <c r="AT188" s="74" t="s">
        <v>127</v>
      </c>
      <c r="AU188" s="74" t="s">
        <v>84</v>
      </c>
      <c r="AY188" s="7" t="s">
        <v>126</v>
      </c>
      <c r="BE188" s="153">
        <f t="shared" si="34"/>
        <v>0</v>
      </c>
      <c r="BF188" s="153">
        <f t="shared" si="35"/>
        <v>0</v>
      </c>
      <c r="BG188" s="153">
        <f t="shared" si="36"/>
        <v>0</v>
      </c>
      <c r="BH188" s="153">
        <f t="shared" si="37"/>
        <v>0</v>
      </c>
      <c r="BI188" s="153">
        <f t="shared" si="38"/>
        <v>0</v>
      </c>
      <c r="BJ188" s="7" t="s">
        <v>82</v>
      </c>
      <c r="BK188" s="153">
        <f t="shared" si="39"/>
        <v>0</v>
      </c>
      <c r="BL188" s="7" t="s">
        <v>125</v>
      </c>
      <c r="BM188" s="74" t="s">
        <v>1066</v>
      </c>
    </row>
    <row r="189" spans="2:65" s="20" customFormat="1" ht="16.5" customHeight="1" x14ac:dyDescent="0.2">
      <c r="B189" s="19"/>
      <c r="C189" s="144" t="s">
        <v>520</v>
      </c>
      <c r="D189" s="144" t="s">
        <v>127</v>
      </c>
      <c r="E189" s="145" t="s">
        <v>1067</v>
      </c>
      <c r="F189" s="146" t="s">
        <v>1068</v>
      </c>
      <c r="G189" s="147" t="s">
        <v>225</v>
      </c>
      <c r="H189" s="148">
        <v>3.08</v>
      </c>
      <c r="I189" s="1"/>
      <c r="J189" s="149">
        <f t="shared" si="30"/>
        <v>0</v>
      </c>
      <c r="K189" s="146" t="s">
        <v>1</v>
      </c>
      <c r="L189" s="19"/>
      <c r="M189" s="150" t="s">
        <v>1</v>
      </c>
      <c r="N189" s="151" t="s">
        <v>41</v>
      </c>
      <c r="O189" s="70">
        <v>0</v>
      </c>
      <c r="P189" s="70">
        <f t="shared" si="31"/>
        <v>0</v>
      </c>
      <c r="Q189" s="70">
        <v>0</v>
      </c>
      <c r="R189" s="70">
        <f t="shared" si="32"/>
        <v>0</v>
      </c>
      <c r="S189" s="70">
        <v>0</v>
      </c>
      <c r="T189" s="152">
        <f t="shared" si="33"/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 t="shared" si="34"/>
        <v>0</v>
      </c>
      <c r="BF189" s="153">
        <f t="shared" si="35"/>
        <v>0</v>
      </c>
      <c r="BG189" s="153">
        <f t="shared" si="36"/>
        <v>0</v>
      </c>
      <c r="BH189" s="153">
        <f t="shared" si="37"/>
        <v>0</v>
      </c>
      <c r="BI189" s="153">
        <f t="shared" si="38"/>
        <v>0</v>
      </c>
      <c r="BJ189" s="7" t="s">
        <v>82</v>
      </c>
      <c r="BK189" s="153">
        <f t="shared" si="39"/>
        <v>0</v>
      </c>
      <c r="BL189" s="7" t="s">
        <v>125</v>
      </c>
      <c r="BM189" s="74" t="s">
        <v>1069</v>
      </c>
    </row>
    <row r="190" spans="2:65" s="20" customFormat="1" ht="16.5" customHeight="1" x14ac:dyDescent="0.2">
      <c r="B190" s="19"/>
      <c r="C190" s="144" t="s">
        <v>525</v>
      </c>
      <c r="D190" s="144" t="s">
        <v>127</v>
      </c>
      <c r="E190" s="145" t="s">
        <v>1070</v>
      </c>
      <c r="F190" s="146" t="s">
        <v>1071</v>
      </c>
      <c r="G190" s="147" t="s">
        <v>225</v>
      </c>
      <c r="H190" s="148">
        <v>36.994999999999997</v>
      </c>
      <c r="I190" s="1"/>
      <c r="J190" s="149">
        <f t="shared" si="30"/>
        <v>0</v>
      </c>
      <c r="K190" s="146" t="s">
        <v>1</v>
      </c>
      <c r="L190" s="19"/>
      <c r="M190" s="150" t="s">
        <v>1</v>
      </c>
      <c r="N190" s="151" t="s">
        <v>41</v>
      </c>
      <c r="O190" s="70">
        <v>0</v>
      </c>
      <c r="P190" s="70">
        <f t="shared" si="31"/>
        <v>0</v>
      </c>
      <c r="Q190" s="70">
        <v>0</v>
      </c>
      <c r="R190" s="70">
        <f t="shared" si="32"/>
        <v>0</v>
      </c>
      <c r="S190" s="70">
        <v>0</v>
      </c>
      <c r="T190" s="152">
        <f t="shared" si="33"/>
        <v>0</v>
      </c>
      <c r="AR190" s="74" t="s">
        <v>125</v>
      </c>
      <c r="AT190" s="74" t="s">
        <v>127</v>
      </c>
      <c r="AU190" s="74" t="s">
        <v>84</v>
      </c>
      <c r="AY190" s="7" t="s">
        <v>126</v>
      </c>
      <c r="BE190" s="153">
        <f t="shared" si="34"/>
        <v>0</v>
      </c>
      <c r="BF190" s="153">
        <f t="shared" si="35"/>
        <v>0</v>
      </c>
      <c r="BG190" s="153">
        <f t="shared" si="36"/>
        <v>0</v>
      </c>
      <c r="BH190" s="153">
        <f t="shared" si="37"/>
        <v>0</v>
      </c>
      <c r="BI190" s="153">
        <f t="shared" si="38"/>
        <v>0</v>
      </c>
      <c r="BJ190" s="7" t="s">
        <v>82</v>
      </c>
      <c r="BK190" s="153">
        <f t="shared" si="39"/>
        <v>0</v>
      </c>
      <c r="BL190" s="7" t="s">
        <v>125</v>
      </c>
      <c r="BM190" s="74" t="s">
        <v>1072</v>
      </c>
    </row>
    <row r="191" spans="2:65" s="20" customFormat="1" ht="24.15" customHeight="1" x14ac:dyDescent="0.2">
      <c r="B191" s="19"/>
      <c r="C191" s="144" t="s">
        <v>531</v>
      </c>
      <c r="D191" s="144" t="s">
        <v>127</v>
      </c>
      <c r="E191" s="145" t="s">
        <v>1073</v>
      </c>
      <c r="F191" s="146" t="s">
        <v>1074</v>
      </c>
      <c r="G191" s="147" t="s">
        <v>225</v>
      </c>
      <c r="H191" s="148">
        <v>36.994999999999997</v>
      </c>
      <c r="I191" s="1"/>
      <c r="J191" s="149">
        <f t="shared" si="30"/>
        <v>0</v>
      </c>
      <c r="K191" s="146" t="s">
        <v>1</v>
      </c>
      <c r="L191" s="19"/>
      <c r="M191" s="150" t="s">
        <v>1</v>
      </c>
      <c r="N191" s="151" t="s">
        <v>41</v>
      </c>
      <c r="O191" s="70">
        <v>0</v>
      </c>
      <c r="P191" s="70">
        <f t="shared" si="31"/>
        <v>0</v>
      </c>
      <c r="Q191" s="70">
        <v>0</v>
      </c>
      <c r="R191" s="70">
        <f t="shared" si="32"/>
        <v>0</v>
      </c>
      <c r="S191" s="70">
        <v>0</v>
      </c>
      <c r="T191" s="152">
        <f t="shared" si="33"/>
        <v>0</v>
      </c>
      <c r="AR191" s="74" t="s">
        <v>125</v>
      </c>
      <c r="AT191" s="74" t="s">
        <v>127</v>
      </c>
      <c r="AU191" s="74" t="s">
        <v>84</v>
      </c>
      <c r="AY191" s="7" t="s">
        <v>126</v>
      </c>
      <c r="BE191" s="153">
        <f t="shared" si="34"/>
        <v>0</v>
      </c>
      <c r="BF191" s="153">
        <f t="shared" si="35"/>
        <v>0</v>
      </c>
      <c r="BG191" s="153">
        <f t="shared" si="36"/>
        <v>0</v>
      </c>
      <c r="BH191" s="153">
        <f t="shared" si="37"/>
        <v>0</v>
      </c>
      <c r="BI191" s="153">
        <f t="shared" si="38"/>
        <v>0</v>
      </c>
      <c r="BJ191" s="7" t="s">
        <v>82</v>
      </c>
      <c r="BK191" s="153">
        <f t="shared" si="39"/>
        <v>0</v>
      </c>
      <c r="BL191" s="7" t="s">
        <v>125</v>
      </c>
      <c r="BM191" s="74" t="s">
        <v>1075</v>
      </c>
    </row>
    <row r="192" spans="2:65" s="20" customFormat="1" ht="24.15" customHeight="1" x14ac:dyDescent="0.2">
      <c r="B192" s="19"/>
      <c r="C192" s="144" t="s">
        <v>538</v>
      </c>
      <c r="D192" s="144" t="s">
        <v>127</v>
      </c>
      <c r="E192" s="145" t="s">
        <v>1076</v>
      </c>
      <c r="F192" s="146" t="s">
        <v>1077</v>
      </c>
      <c r="G192" s="147" t="s">
        <v>216</v>
      </c>
      <c r="H192" s="148">
        <v>725</v>
      </c>
      <c r="I192" s="1"/>
      <c r="J192" s="149">
        <f t="shared" si="30"/>
        <v>0</v>
      </c>
      <c r="K192" s="146" t="s">
        <v>1</v>
      </c>
      <c r="L192" s="19"/>
      <c r="M192" s="150" t="s">
        <v>1</v>
      </c>
      <c r="N192" s="151" t="s">
        <v>41</v>
      </c>
      <c r="O192" s="70">
        <v>0</v>
      </c>
      <c r="P192" s="70">
        <f t="shared" si="31"/>
        <v>0</v>
      </c>
      <c r="Q192" s="70">
        <v>0</v>
      </c>
      <c r="R192" s="70">
        <f t="shared" si="32"/>
        <v>0</v>
      </c>
      <c r="S192" s="70">
        <v>0</v>
      </c>
      <c r="T192" s="152">
        <f t="shared" si="33"/>
        <v>0</v>
      </c>
      <c r="AR192" s="74" t="s">
        <v>125</v>
      </c>
      <c r="AT192" s="74" t="s">
        <v>127</v>
      </c>
      <c r="AU192" s="74" t="s">
        <v>84</v>
      </c>
      <c r="AY192" s="7" t="s">
        <v>126</v>
      </c>
      <c r="BE192" s="153">
        <f t="shared" si="34"/>
        <v>0</v>
      </c>
      <c r="BF192" s="153">
        <f t="shared" si="35"/>
        <v>0</v>
      </c>
      <c r="BG192" s="153">
        <f t="shared" si="36"/>
        <v>0</v>
      </c>
      <c r="BH192" s="153">
        <f t="shared" si="37"/>
        <v>0</v>
      </c>
      <c r="BI192" s="153">
        <f t="shared" si="38"/>
        <v>0</v>
      </c>
      <c r="BJ192" s="7" t="s">
        <v>82</v>
      </c>
      <c r="BK192" s="153">
        <f t="shared" si="39"/>
        <v>0</v>
      </c>
      <c r="BL192" s="7" t="s">
        <v>125</v>
      </c>
      <c r="BM192" s="74" t="s">
        <v>1078</v>
      </c>
    </row>
    <row r="193" spans="2:65" s="20" customFormat="1" ht="16.5" customHeight="1" x14ac:dyDescent="0.2">
      <c r="B193" s="19"/>
      <c r="C193" s="144" t="s">
        <v>979</v>
      </c>
      <c r="D193" s="144" t="s">
        <v>127</v>
      </c>
      <c r="E193" s="145" t="s">
        <v>1079</v>
      </c>
      <c r="F193" s="146" t="s">
        <v>1080</v>
      </c>
      <c r="G193" s="147" t="s">
        <v>216</v>
      </c>
      <c r="H193" s="148">
        <v>761</v>
      </c>
      <c r="I193" s="1"/>
      <c r="J193" s="149">
        <f t="shared" si="30"/>
        <v>0</v>
      </c>
      <c r="K193" s="146" t="s">
        <v>1</v>
      </c>
      <c r="L193" s="19"/>
      <c r="M193" s="150" t="s">
        <v>1</v>
      </c>
      <c r="N193" s="151" t="s">
        <v>41</v>
      </c>
      <c r="O193" s="70">
        <v>0</v>
      </c>
      <c r="P193" s="70">
        <f t="shared" si="31"/>
        <v>0</v>
      </c>
      <c r="Q193" s="70">
        <v>0</v>
      </c>
      <c r="R193" s="70">
        <f t="shared" si="32"/>
        <v>0</v>
      </c>
      <c r="S193" s="70">
        <v>0</v>
      </c>
      <c r="T193" s="152">
        <f t="shared" si="33"/>
        <v>0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 t="shared" si="34"/>
        <v>0</v>
      </c>
      <c r="BF193" s="153">
        <f t="shared" si="35"/>
        <v>0</v>
      </c>
      <c r="BG193" s="153">
        <f t="shared" si="36"/>
        <v>0</v>
      </c>
      <c r="BH193" s="153">
        <f t="shared" si="37"/>
        <v>0</v>
      </c>
      <c r="BI193" s="153">
        <f t="shared" si="38"/>
        <v>0</v>
      </c>
      <c r="BJ193" s="7" t="s">
        <v>82</v>
      </c>
      <c r="BK193" s="153">
        <f t="shared" si="39"/>
        <v>0</v>
      </c>
      <c r="BL193" s="7" t="s">
        <v>125</v>
      </c>
      <c r="BM193" s="74" t="s">
        <v>1081</v>
      </c>
    </row>
    <row r="194" spans="2:65" s="20" customFormat="1" ht="24.15" customHeight="1" x14ac:dyDescent="0.2">
      <c r="B194" s="19"/>
      <c r="C194" s="144" t="s">
        <v>1082</v>
      </c>
      <c r="D194" s="144" t="s">
        <v>127</v>
      </c>
      <c r="E194" s="145" t="s">
        <v>1083</v>
      </c>
      <c r="F194" s="146" t="s">
        <v>1084</v>
      </c>
      <c r="G194" s="147" t="s">
        <v>216</v>
      </c>
      <c r="H194" s="148">
        <v>725</v>
      </c>
      <c r="I194" s="1"/>
      <c r="J194" s="149">
        <f t="shared" si="30"/>
        <v>0</v>
      </c>
      <c r="K194" s="146" t="s">
        <v>1</v>
      </c>
      <c r="L194" s="19"/>
      <c r="M194" s="150" t="s">
        <v>1</v>
      </c>
      <c r="N194" s="151" t="s">
        <v>41</v>
      </c>
      <c r="O194" s="70">
        <v>0</v>
      </c>
      <c r="P194" s="70">
        <f t="shared" si="31"/>
        <v>0</v>
      </c>
      <c r="Q194" s="70">
        <v>0</v>
      </c>
      <c r="R194" s="70">
        <f t="shared" si="32"/>
        <v>0</v>
      </c>
      <c r="S194" s="70">
        <v>0</v>
      </c>
      <c r="T194" s="152">
        <f t="shared" si="33"/>
        <v>0</v>
      </c>
      <c r="AR194" s="74" t="s">
        <v>125</v>
      </c>
      <c r="AT194" s="74" t="s">
        <v>127</v>
      </c>
      <c r="AU194" s="74" t="s">
        <v>84</v>
      </c>
      <c r="AY194" s="7" t="s">
        <v>126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7" t="s">
        <v>82</v>
      </c>
      <c r="BK194" s="153">
        <f t="shared" si="39"/>
        <v>0</v>
      </c>
      <c r="BL194" s="7" t="s">
        <v>125</v>
      </c>
      <c r="BM194" s="74" t="s">
        <v>1085</v>
      </c>
    </row>
    <row r="195" spans="2:65" s="20" customFormat="1" ht="16.5" customHeight="1" x14ac:dyDescent="0.2">
      <c r="B195" s="19"/>
      <c r="C195" s="144" t="s">
        <v>982</v>
      </c>
      <c r="D195" s="144" t="s">
        <v>127</v>
      </c>
      <c r="E195" s="145" t="s">
        <v>1086</v>
      </c>
      <c r="F195" s="146" t="s">
        <v>1087</v>
      </c>
      <c r="G195" s="147" t="s">
        <v>216</v>
      </c>
      <c r="H195" s="148">
        <v>725</v>
      </c>
      <c r="I195" s="1"/>
      <c r="J195" s="149">
        <f t="shared" si="30"/>
        <v>0</v>
      </c>
      <c r="K195" s="146" t="s">
        <v>1</v>
      </c>
      <c r="L195" s="19"/>
      <c r="M195" s="150" t="s">
        <v>1</v>
      </c>
      <c r="N195" s="151" t="s">
        <v>41</v>
      </c>
      <c r="O195" s="70">
        <v>0</v>
      </c>
      <c r="P195" s="70">
        <f t="shared" si="31"/>
        <v>0</v>
      </c>
      <c r="Q195" s="70">
        <v>0</v>
      </c>
      <c r="R195" s="70">
        <f t="shared" si="32"/>
        <v>0</v>
      </c>
      <c r="S195" s="70">
        <v>0</v>
      </c>
      <c r="T195" s="152">
        <f t="shared" si="33"/>
        <v>0</v>
      </c>
      <c r="AR195" s="74" t="s">
        <v>125</v>
      </c>
      <c r="AT195" s="74" t="s">
        <v>127</v>
      </c>
      <c r="AU195" s="74" t="s">
        <v>84</v>
      </c>
      <c r="AY195" s="7" t="s">
        <v>126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7" t="s">
        <v>82</v>
      </c>
      <c r="BK195" s="153">
        <f t="shared" si="39"/>
        <v>0</v>
      </c>
      <c r="BL195" s="7" t="s">
        <v>125</v>
      </c>
      <c r="BM195" s="74" t="s">
        <v>1088</v>
      </c>
    </row>
    <row r="196" spans="2:65" s="20" customFormat="1" ht="24.15" customHeight="1" x14ac:dyDescent="0.2">
      <c r="B196" s="19"/>
      <c r="C196" s="144" t="s">
        <v>1089</v>
      </c>
      <c r="D196" s="144" t="s">
        <v>127</v>
      </c>
      <c r="E196" s="145" t="s">
        <v>1090</v>
      </c>
      <c r="F196" s="146" t="s">
        <v>1091</v>
      </c>
      <c r="G196" s="147" t="s">
        <v>216</v>
      </c>
      <c r="H196" s="148">
        <v>761</v>
      </c>
      <c r="I196" s="1"/>
      <c r="J196" s="149">
        <f t="shared" si="30"/>
        <v>0</v>
      </c>
      <c r="K196" s="146" t="s">
        <v>1</v>
      </c>
      <c r="L196" s="19"/>
      <c r="M196" s="150" t="s">
        <v>1</v>
      </c>
      <c r="N196" s="151" t="s">
        <v>41</v>
      </c>
      <c r="O196" s="70">
        <v>0</v>
      </c>
      <c r="P196" s="70">
        <f t="shared" si="31"/>
        <v>0</v>
      </c>
      <c r="Q196" s="70">
        <v>0</v>
      </c>
      <c r="R196" s="70">
        <f t="shared" si="32"/>
        <v>0</v>
      </c>
      <c r="S196" s="70">
        <v>0</v>
      </c>
      <c r="T196" s="152">
        <f t="shared" si="33"/>
        <v>0</v>
      </c>
      <c r="AR196" s="74" t="s">
        <v>125</v>
      </c>
      <c r="AT196" s="74" t="s">
        <v>127</v>
      </c>
      <c r="AU196" s="74" t="s">
        <v>84</v>
      </c>
      <c r="AY196" s="7" t="s">
        <v>126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7" t="s">
        <v>82</v>
      </c>
      <c r="BK196" s="153">
        <f t="shared" si="39"/>
        <v>0</v>
      </c>
      <c r="BL196" s="7" t="s">
        <v>125</v>
      </c>
      <c r="BM196" s="74" t="s">
        <v>1092</v>
      </c>
    </row>
    <row r="197" spans="2:65" s="20" customFormat="1" ht="24.15" customHeight="1" x14ac:dyDescent="0.2">
      <c r="B197" s="19"/>
      <c r="C197" s="144" t="s">
        <v>985</v>
      </c>
      <c r="D197" s="144" t="s">
        <v>127</v>
      </c>
      <c r="E197" s="145" t="s">
        <v>1093</v>
      </c>
      <c r="F197" s="146" t="s">
        <v>1094</v>
      </c>
      <c r="G197" s="147" t="s">
        <v>216</v>
      </c>
      <c r="H197" s="148">
        <v>725</v>
      </c>
      <c r="I197" s="1"/>
      <c r="J197" s="149">
        <f t="shared" si="30"/>
        <v>0</v>
      </c>
      <c r="K197" s="146" t="s">
        <v>1</v>
      </c>
      <c r="L197" s="19"/>
      <c r="M197" s="150" t="s">
        <v>1</v>
      </c>
      <c r="N197" s="151" t="s">
        <v>41</v>
      </c>
      <c r="O197" s="70">
        <v>0</v>
      </c>
      <c r="P197" s="70">
        <f t="shared" si="31"/>
        <v>0</v>
      </c>
      <c r="Q197" s="70">
        <v>0</v>
      </c>
      <c r="R197" s="70">
        <f t="shared" si="32"/>
        <v>0</v>
      </c>
      <c r="S197" s="70">
        <v>0</v>
      </c>
      <c r="T197" s="152">
        <f t="shared" si="33"/>
        <v>0</v>
      </c>
      <c r="AR197" s="74" t="s">
        <v>125</v>
      </c>
      <c r="AT197" s="74" t="s">
        <v>127</v>
      </c>
      <c r="AU197" s="74" t="s">
        <v>84</v>
      </c>
      <c r="AY197" s="7" t="s">
        <v>126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7" t="s">
        <v>82</v>
      </c>
      <c r="BK197" s="153">
        <f t="shared" si="39"/>
        <v>0</v>
      </c>
      <c r="BL197" s="7" t="s">
        <v>125</v>
      </c>
      <c r="BM197" s="74" t="s">
        <v>1095</v>
      </c>
    </row>
    <row r="198" spans="2:65" s="20" customFormat="1" ht="24.15" customHeight="1" x14ac:dyDescent="0.2">
      <c r="B198" s="19"/>
      <c r="C198" s="144" t="s">
        <v>1096</v>
      </c>
      <c r="D198" s="144" t="s">
        <v>127</v>
      </c>
      <c r="E198" s="145" t="s">
        <v>1097</v>
      </c>
      <c r="F198" s="146" t="s">
        <v>1098</v>
      </c>
      <c r="G198" s="147" t="s">
        <v>388</v>
      </c>
      <c r="H198" s="148">
        <v>10</v>
      </c>
      <c r="I198" s="1"/>
      <c r="J198" s="149">
        <f t="shared" si="30"/>
        <v>0</v>
      </c>
      <c r="K198" s="146" t="s">
        <v>1</v>
      </c>
      <c r="L198" s="19"/>
      <c r="M198" s="150" t="s">
        <v>1</v>
      </c>
      <c r="N198" s="151" t="s">
        <v>41</v>
      </c>
      <c r="O198" s="70">
        <v>0</v>
      </c>
      <c r="P198" s="70">
        <f t="shared" si="31"/>
        <v>0</v>
      </c>
      <c r="Q198" s="70">
        <v>0</v>
      </c>
      <c r="R198" s="70">
        <f t="shared" si="32"/>
        <v>0</v>
      </c>
      <c r="S198" s="70">
        <v>0</v>
      </c>
      <c r="T198" s="152">
        <f t="shared" si="33"/>
        <v>0</v>
      </c>
      <c r="AR198" s="74" t="s">
        <v>125</v>
      </c>
      <c r="AT198" s="74" t="s">
        <v>127</v>
      </c>
      <c r="AU198" s="74" t="s">
        <v>84</v>
      </c>
      <c r="AY198" s="7" t="s">
        <v>126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7" t="s">
        <v>82</v>
      </c>
      <c r="BK198" s="153">
        <f t="shared" si="39"/>
        <v>0</v>
      </c>
      <c r="BL198" s="7" t="s">
        <v>125</v>
      </c>
      <c r="BM198" s="74" t="s">
        <v>1099</v>
      </c>
    </row>
    <row r="199" spans="2:65" s="20" customFormat="1" ht="37.950000000000003" customHeight="1" x14ac:dyDescent="0.2">
      <c r="B199" s="19"/>
      <c r="C199" s="144" t="s">
        <v>988</v>
      </c>
      <c r="D199" s="144" t="s">
        <v>127</v>
      </c>
      <c r="E199" s="145" t="s">
        <v>1100</v>
      </c>
      <c r="F199" s="146" t="s">
        <v>1101</v>
      </c>
      <c r="G199" s="147" t="s">
        <v>388</v>
      </c>
      <c r="H199" s="148">
        <v>10</v>
      </c>
      <c r="I199" s="1"/>
      <c r="J199" s="149">
        <f t="shared" si="30"/>
        <v>0</v>
      </c>
      <c r="K199" s="146" t="s">
        <v>1</v>
      </c>
      <c r="L199" s="19"/>
      <c r="M199" s="150" t="s">
        <v>1</v>
      </c>
      <c r="N199" s="151" t="s">
        <v>41</v>
      </c>
      <c r="O199" s="70">
        <v>0</v>
      </c>
      <c r="P199" s="70">
        <f t="shared" si="31"/>
        <v>0</v>
      </c>
      <c r="Q199" s="70">
        <v>0</v>
      </c>
      <c r="R199" s="70">
        <f t="shared" si="32"/>
        <v>0</v>
      </c>
      <c r="S199" s="70">
        <v>0</v>
      </c>
      <c r="T199" s="152">
        <f t="shared" si="33"/>
        <v>0</v>
      </c>
      <c r="AR199" s="74" t="s">
        <v>125</v>
      </c>
      <c r="AT199" s="74" t="s">
        <v>127</v>
      </c>
      <c r="AU199" s="74" t="s">
        <v>84</v>
      </c>
      <c r="AY199" s="7" t="s">
        <v>126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7" t="s">
        <v>82</v>
      </c>
      <c r="BK199" s="153">
        <f t="shared" si="39"/>
        <v>0</v>
      </c>
      <c r="BL199" s="7" t="s">
        <v>125</v>
      </c>
      <c r="BM199" s="74" t="s">
        <v>1102</v>
      </c>
    </row>
    <row r="200" spans="2:65" s="20" customFormat="1" ht="44.25" customHeight="1" x14ac:dyDescent="0.2">
      <c r="B200" s="19"/>
      <c r="C200" s="144" t="s">
        <v>1103</v>
      </c>
      <c r="D200" s="144" t="s">
        <v>127</v>
      </c>
      <c r="E200" s="145" t="s">
        <v>1104</v>
      </c>
      <c r="F200" s="146" t="s">
        <v>1105</v>
      </c>
      <c r="G200" s="147" t="s">
        <v>199</v>
      </c>
      <c r="H200" s="148">
        <v>725</v>
      </c>
      <c r="I200" s="1"/>
      <c r="J200" s="149">
        <f t="shared" si="30"/>
        <v>0</v>
      </c>
      <c r="K200" s="146" t="s">
        <v>1</v>
      </c>
      <c r="L200" s="19"/>
      <c r="M200" s="150" t="s">
        <v>1</v>
      </c>
      <c r="N200" s="151" t="s">
        <v>41</v>
      </c>
      <c r="O200" s="70">
        <v>0</v>
      </c>
      <c r="P200" s="70">
        <f t="shared" si="31"/>
        <v>0</v>
      </c>
      <c r="Q200" s="70">
        <v>0</v>
      </c>
      <c r="R200" s="70">
        <f t="shared" si="32"/>
        <v>0</v>
      </c>
      <c r="S200" s="70">
        <v>0</v>
      </c>
      <c r="T200" s="152">
        <f t="shared" si="33"/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7" t="s">
        <v>82</v>
      </c>
      <c r="BK200" s="153">
        <f t="shared" si="39"/>
        <v>0</v>
      </c>
      <c r="BL200" s="7" t="s">
        <v>125</v>
      </c>
      <c r="BM200" s="74" t="s">
        <v>1106</v>
      </c>
    </row>
    <row r="201" spans="2:65" s="20" customFormat="1" ht="24.15" customHeight="1" x14ac:dyDescent="0.2">
      <c r="B201" s="19"/>
      <c r="C201" s="144" t="s">
        <v>991</v>
      </c>
      <c r="D201" s="144" t="s">
        <v>127</v>
      </c>
      <c r="E201" s="145" t="s">
        <v>1107</v>
      </c>
      <c r="F201" s="146" t="s">
        <v>1108</v>
      </c>
      <c r="G201" s="147" t="s">
        <v>199</v>
      </c>
      <c r="H201" s="148">
        <v>725</v>
      </c>
      <c r="I201" s="1"/>
      <c r="J201" s="149">
        <f t="shared" si="30"/>
        <v>0</v>
      </c>
      <c r="K201" s="146" t="s">
        <v>1</v>
      </c>
      <c r="L201" s="19"/>
      <c r="M201" s="150" t="s">
        <v>1</v>
      </c>
      <c r="N201" s="151" t="s">
        <v>41</v>
      </c>
      <c r="O201" s="70">
        <v>0</v>
      </c>
      <c r="P201" s="70">
        <f t="shared" si="31"/>
        <v>0</v>
      </c>
      <c r="Q201" s="70">
        <v>0</v>
      </c>
      <c r="R201" s="70">
        <f t="shared" si="32"/>
        <v>0</v>
      </c>
      <c r="S201" s="70">
        <v>0</v>
      </c>
      <c r="T201" s="152">
        <f t="shared" si="33"/>
        <v>0</v>
      </c>
      <c r="AR201" s="74" t="s">
        <v>125</v>
      </c>
      <c r="AT201" s="74" t="s">
        <v>127</v>
      </c>
      <c r="AU201" s="74" t="s">
        <v>84</v>
      </c>
      <c r="AY201" s="7" t="s">
        <v>126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7" t="s">
        <v>82</v>
      </c>
      <c r="BK201" s="153">
        <f t="shared" si="39"/>
        <v>0</v>
      </c>
      <c r="BL201" s="7" t="s">
        <v>125</v>
      </c>
      <c r="BM201" s="74" t="s">
        <v>1109</v>
      </c>
    </row>
    <row r="202" spans="2:65" s="20" customFormat="1" ht="21.75" customHeight="1" x14ac:dyDescent="0.2">
      <c r="B202" s="19"/>
      <c r="C202" s="144" t="s">
        <v>1110</v>
      </c>
      <c r="D202" s="144" t="s">
        <v>127</v>
      </c>
      <c r="E202" s="145" t="s">
        <v>1111</v>
      </c>
      <c r="F202" s="146" t="s">
        <v>1112</v>
      </c>
      <c r="G202" s="147" t="s">
        <v>225</v>
      </c>
      <c r="H202" s="148">
        <v>13.183</v>
      </c>
      <c r="I202" s="1"/>
      <c r="J202" s="149">
        <f t="shared" si="30"/>
        <v>0</v>
      </c>
      <c r="K202" s="146" t="s">
        <v>1</v>
      </c>
      <c r="L202" s="19"/>
      <c r="M202" s="150" t="s">
        <v>1</v>
      </c>
      <c r="N202" s="151" t="s">
        <v>41</v>
      </c>
      <c r="O202" s="70">
        <v>0</v>
      </c>
      <c r="P202" s="70">
        <f t="shared" si="31"/>
        <v>0</v>
      </c>
      <c r="Q202" s="70">
        <v>0</v>
      </c>
      <c r="R202" s="70">
        <f t="shared" si="32"/>
        <v>0</v>
      </c>
      <c r="S202" s="70">
        <v>0</v>
      </c>
      <c r="T202" s="152">
        <f t="shared" si="33"/>
        <v>0</v>
      </c>
      <c r="AR202" s="74" t="s">
        <v>125</v>
      </c>
      <c r="AT202" s="74" t="s">
        <v>127</v>
      </c>
      <c r="AU202" s="74" t="s">
        <v>84</v>
      </c>
      <c r="AY202" s="7" t="s">
        <v>126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7" t="s">
        <v>82</v>
      </c>
      <c r="BK202" s="153">
        <f t="shared" si="39"/>
        <v>0</v>
      </c>
      <c r="BL202" s="7" t="s">
        <v>125</v>
      </c>
      <c r="BM202" s="74" t="s">
        <v>1113</v>
      </c>
    </row>
    <row r="203" spans="2:65" s="20" customFormat="1" ht="16.5" customHeight="1" x14ac:dyDescent="0.2">
      <c r="B203" s="19"/>
      <c r="C203" s="144" t="s">
        <v>994</v>
      </c>
      <c r="D203" s="144" t="s">
        <v>127</v>
      </c>
      <c r="E203" s="145" t="s">
        <v>1114</v>
      </c>
      <c r="F203" s="146" t="s">
        <v>1115</v>
      </c>
      <c r="G203" s="147" t="s">
        <v>267</v>
      </c>
      <c r="H203" s="148">
        <v>23.07</v>
      </c>
      <c r="I203" s="1"/>
      <c r="J203" s="149">
        <f t="shared" si="30"/>
        <v>0</v>
      </c>
      <c r="K203" s="146" t="s">
        <v>1</v>
      </c>
      <c r="L203" s="19"/>
      <c r="M203" s="150" t="s">
        <v>1</v>
      </c>
      <c r="N203" s="151" t="s">
        <v>41</v>
      </c>
      <c r="O203" s="70">
        <v>0</v>
      </c>
      <c r="P203" s="70">
        <f t="shared" si="31"/>
        <v>0</v>
      </c>
      <c r="Q203" s="70">
        <v>0</v>
      </c>
      <c r="R203" s="70">
        <f t="shared" si="32"/>
        <v>0</v>
      </c>
      <c r="S203" s="70">
        <v>0</v>
      </c>
      <c r="T203" s="152">
        <f t="shared" si="33"/>
        <v>0</v>
      </c>
      <c r="AR203" s="74" t="s">
        <v>125</v>
      </c>
      <c r="AT203" s="74" t="s">
        <v>127</v>
      </c>
      <c r="AU203" s="74" t="s">
        <v>84</v>
      </c>
      <c r="AY203" s="7" t="s">
        <v>126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7" t="s">
        <v>82</v>
      </c>
      <c r="BK203" s="153">
        <f t="shared" si="39"/>
        <v>0</v>
      </c>
      <c r="BL203" s="7" t="s">
        <v>125</v>
      </c>
      <c r="BM203" s="74" t="s">
        <v>1116</v>
      </c>
    </row>
    <row r="204" spans="2:65" s="20" customFormat="1" ht="24.15" customHeight="1" x14ac:dyDescent="0.2">
      <c r="B204" s="19"/>
      <c r="C204" s="144" t="s">
        <v>1117</v>
      </c>
      <c r="D204" s="144" t="s">
        <v>127</v>
      </c>
      <c r="E204" s="145" t="s">
        <v>1118</v>
      </c>
      <c r="F204" s="146" t="s">
        <v>1119</v>
      </c>
      <c r="G204" s="147" t="s">
        <v>267</v>
      </c>
      <c r="H204" s="148">
        <v>230.1</v>
      </c>
      <c r="I204" s="1"/>
      <c r="J204" s="149">
        <f t="shared" si="30"/>
        <v>0</v>
      </c>
      <c r="K204" s="146" t="s">
        <v>1</v>
      </c>
      <c r="L204" s="19"/>
      <c r="M204" s="150" t="s">
        <v>1</v>
      </c>
      <c r="N204" s="151" t="s">
        <v>41</v>
      </c>
      <c r="O204" s="70">
        <v>0</v>
      </c>
      <c r="P204" s="70">
        <f t="shared" si="31"/>
        <v>0</v>
      </c>
      <c r="Q204" s="70">
        <v>0</v>
      </c>
      <c r="R204" s="70">
        <f t="shared" si="32"/>
        <v>0</v>
      </c>
      <c r="S204" s="70">
        <v>0</v>
      </c>
      <c r="T204" s="152">
        <f t="shared" si="33"/>
        <v>0</v>
      </c>
      <c r="AR204" s="74" t="s">
        <v>125</v>
      </c>
      <c r="AT204" s="74" t="s">
        <v>127</v>
      </c>
      <c r="AU204" s="74" t="s">
        <v>84</v>
      </c>
      <c r="AY204" s="7" t="s">
        <v>126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7" t="s">
        <v>82</v>
      </c>
      <c r="BK204" s="153">
        <f t="shared" si="39"/>
        <v>0</v>
      </c>
      <c r="BL204" s="7" t="s">
        <v>125</v>
      </c>
      <c r="BM204" s="74" t="s">
        <v>1120</v>
      </c>
    </row>
    <row r="205" spans="2:65" s="20" customFormat="1" ht="21.75" customHeight="1" x14ac:dyDescent="0.2">
      <c r="B205" s="19"/>
      <c r="C205" s="144" t="s">
        <v>997</v>
      </c>
      <c r="D205" s="144" t="s">
        <v>127</v>
      </c>
      <c r="E205" s="145" t="s">
        <v>1121</v>
      </c>
      <c r="F205" s="146" t="s">
        <v>1122</v>
      </c>
      <c r="G205" s="147" t="s">
        <v>199</v>
      </c>
      <c r="H205" s="148">
        <v>725</v>
      </c>
      <c r="I205" s="1"/>
      <c r="J205" s="149">
        <f t="shared" si="30"/>
        <v>0</v>
      </c>
      <c r="K205" s="146" t="s">
        <v>1</v>
      </c>
      <c r="L205" s="19"/>
      <c r="M205" s="150" t="s">
        <v>1</v>
      </c>
      <c r="N205" s="151" t="s">
        <v>41</v>
      </c>
      <c r="O205" s="70">
        <v>0</v>
      </c>
      <c r="P205" s="70">
        <f t="shared" si="31"/>
        <v>0</v>
      </c>
      <c r="Q205" s="70">
        <v>0</v>
      </c>
      <c r="R205" s="70">
        <f t="shared" si="32"/>
        <v>0</v>
      </c>
      <c r="S205" s="70">
        <v>0</v>
      </c>
      <c r="T205" s="152">
        <f t="shared" si="33"/>
        <v>0</v>
      </c>
      <c r="AR205" s="74" t="s">
        <v>125</v>
      </c>
      <c r="AT205" s="74" t="s">
        <v>127</v>
      </c>
      <c r="AU205" s="74" t="s">
        <v>84</v>
      </c>
      <c r="AY205" s="7" t="s">
        <v>126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7" t="s">
        <v>82</v>
      </c>
      <c r="BK205" s="153">
        <f t="shared" si="39"/>
        <v>0</v>
      </c>
      <c r="BL205" s="7" t="s">
        <v>125</v>
      </c>
      <c r="BM205" s="74" t="s">
        <v>1123</v>
      </c>
    </row>
    <row r="206" spans="2:65" s="20" customFormat="1" ht="24.15" customHeight="1" x14ac:dyDescent="0.2">
      <c r="B206" s="19"/>
      <c r="C206" s="144" t="s">
        <v>1124</v>
      </c>
      <c r="D206" s="144" t="s">
        <v>127</v>
      </c>
      <c r="E206" s="145" t="s">
        <v>1125</v>
      </c>
      <c r="F206" s="146" t="s">
        <v>1126</v>
      </c>
      <c r="G206" s="147" t="s">
        <v>199</v>
      </c>
      <c r="H206" s="148">
        <v>10</v>
      </c>
      <c r="I206" s="1"/>
      <c r="J206" s="149">
        <f t="shared" si="30"/>
        <v>0</v>
      </c>
      <c r="K206" s="146" t="s">
        <v>1</v>
      </c>
      <c r="L206" s="19"/>
      <c r="M206" s="150" t="s">
        <v>1</v>
      </c>
      <c r="N206" s="151" t="s">
        <v>41</v>
      </c>
      <c r="O206" s="70">
        <v>0</v>
      </c>
      <c r="P206" s="70">
        <f t="shared" si="31"/>
        <v>0</v>
      </c>
      <c r="Q206" s="70">
        <v>0</v>
      </c>
      <c r="R206" s="70">
        <f t="shared" si="32"/>
        <v>0</v>
      </c>
      <c r="S206" s="70">
        <v>0</v>
      </c>
      <c r="T206" s="152">
        <f t="shared" si="33"/>
        <v>0</v>
      </c>
      <c r="AR206" s="74" t="s">
        <v>125</v>
      </c>
      <c r="AT206" s="74" t="s">
        <v>127</v>
      </c>
      <c r="AU206" s="74" t="s">
        <v>84</v>
      </c>
      <c r="AY206" s="7" t="s">
        <v>126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7" t="s">
        <v>82</v>
      </c>
      <c r="BK206" s="153">
        <f t="shared" si="39"/>
        <v>0</v>
      </c>
      <c r="BL206" s="7" t="s">
        <v>125</v>
      </c>
      <c r="BM206" s="74" t="s">
        <v>1127</v>
      </c>
    </row>
    <row r="207" spans="2:65" s="20" customFormat="1" ht="24.15" customHeight="1" x14ac:dyDescent="0.2">
      <c r="B207" s="19"/>
      <c r="C207" s="144" t="s">
        <v>1000</v>
      </c>
      <c r="D207" s="144" t="s">
        <v>127</v>
      </c>
      <c r="E207" s="145" t="s">
        <v>1128</v>
      </c>
      <c r="F207" s="146" t="s">
        <v>1129</v>
      </c>
      <c r="G207" s="147" t="s">
        <v>199</v>
      </c>
      <c r="H207" s="148">
        <v>10</v>
      </c>
      <c r="I207" s="1"/>
      <c r="J207" s="149">
        <f t="shared" si="30"/>
        <v>0</v>
      </c>
      <c r="K207" s="146" t="s">
        <v>1</v>
      </c>
      <c r="L207" s="19"/>
      <c r="M207" s="150" t="s">
        <v>1</v>
      </c>
      <c r="N207" s="151" t="s">
        <v>41</v>
      </c>
      <c r="O207" s="70">
        <v>0</v>
      </c>
      <c r="P207" s="70">
        <f t="shared" si="31"/>
        <v>0</v>
      </c>
      <c r="Q207" s="70">
        <v>0</v>
      </c>
      <c r="R207" s="70">
        <f t="shared" si="32"/>
        <v>0</v>
      </c>
      <c r="S207" s="70">
        <v>0</v>
      </c>
      <c r="T207" s="152">
        <f t="shared" si="33"/>
        <v>0</v>
      </c>
      <c r="AR207" s="74" t="s">
        <v>125</v>
      </c>
      <c r="AT207" s="74" t="s">
        <v>127</v>
      </c>
      <c r="AU207" s="74" t="s">
        <v>84</v>
      </c>
      <c r="AY207" s="7" t="s">
        <v>126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7" t="s">
        <v>82</v>
      </c>
      <c r="BK207" s="153">
        <f t="shared" si="39"/>
        <v>0</v>
      </c>
      <c r="BL207" s="7" t="s">
        <v>125</v>
      </c>
      <c r="BM207" s="74" t="s">
        <v>1130</v>
      </c>
    </row>
    <row r="208" spans="2:65" s="20" customFormat="1" ht="24.15" customHeight="1" x14ac:dyDescent="0.2">
      <c r="B208" s="19"/>
      <c r="C208" s="144" t="s">
        <v>1131</v>
      </c>
      <c r="D208" s="144" t="s">
        <v>127</v>
      </c>
      <c r="E208" s="145" t="s">
        <v>1132</v>
      </c>
      <c r="F208" s="146" t="s">
        <v>1133</v>
      </c>
      <c r="G208" s="147" t="s">
        <v>199</v>
      </c>
      <c r="H208" s="148">
        <v>10</v>
      </c>
      <c r="I208" s="1"/>
      <c r="J208" s="149">
        <f t="shared" si="30"/>
        <v>0</v>
      </c>
      <c r="K208" s="146" t="s">
        <v>1</v>
      </c>
      <c r="L208" s="19"/>
      <c r="M208" s="150" t="s">
        <v>1</v>
      </c>
      <c r="N208" s="151" t="s">
        <v>41</v>
      </c>
      <c r="O208" s="70">
        <v>0</v>
      </c>
      <c r="P208" s="70">
        <f t="shared" si="31"/>
        <v>0</v>
      </c>
      <c r="Q208" s="70">
        <v>0</v>
      </c>
      <c r="R208" s="70">
        <f t="shared" si="32"/>
        <v>0</v>
      </c>
      <c r="S208" s="70">
        <v>0</v>
      </c>
      <c r="T208" s="152">
        <f t="shared" si="33"/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7" t="s">
        <v>82</v>
      </c>
      <c r="BK208" s="153">
        <f t="shared" si="39"/>
        <v>0</v>
      </c>
      <c r="BL208" s="7" t="s">
        <v>125</v>
      </c>
      <c r="BM208" s="74" t="s">
        <v>1134</v>
      </c>
    </row>
    <row r="209" spans="2:65" s="20" customFormat="1" ht="24.15" customHeight="1" x14ac:dyDescent="0.2">
      <c r="B209" s="19"/>
      <c r="C209" s="144" t="s">
        <v>1003</v>
      </c>
      <c r="D209" s="144" t="s">
        <v>127</v>
      </c>
      <c r="E209" s="145" t="s">
        <v>265</v>
      </c>
      <c r="F209" s="146" t="s">
        <v>1135</v>
      </c>
      <c r="G209" s="147" t="s">
        <v>267</v>
      </c>
      <c r="H209" s="148">
        <v>23.07</v>
      </c>
      <c r="I209" s="1"/>
      <c r="J209" s="149">
        <f t="shared" si="30"/>
        <v>0</v>
      </c>
      <c r="K209" s="146" t="s">
        <v>1</v>
      </c>
      <c r="L209" s="19"/>
      <c r="M209" s="150" t="s">
        <v>1</v>
      </c>
      <c r="N209" s="151" t="s">
        <v>41</v>
      </c>
      <c r="O209" s="70">
        <v>0</v>
      </c>
      <c r="P209" s="70">
        <f t="shared" si="31"/>
        <v>0</v>
      </c>
      <c r="Q209" s="70">
        <v>0</v>
      </c>
      <c r="R209" s="70">
        <f t="shared" si="32"/>
        <v>0</v>
      </c>
      <c r="S209" s="70">
        <v>0</v>
      </c>
      <c r="T209" s="152">
        <f t="shared" si="33"/>
        <v>0</v>
      </c>
      <c r="AR209" s="74" t="s">
        <v>125</v>
      </c>
      <c r="AT209" s="74" t="s">
        <v>127</v>
      </c>
      <c r="AU209" s="74" t="s">
        <v>84</v>
      </c>
      <c r="AY209" s="7" t="s">
        <v>126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7" t="s">
        <v>82</v>
      </c>
      <c r="BK209" s="153">
        <f t="shared" si="39"/>
        <v>0</v>
      </c>
      <c r="BL209" s="7" t="s">
        <v>125</v>
      </c>
      <c r="BM209" s="74" t="s">
        <v>1136</v>
      </c>
    </row>
    <row r="210" spans="2:65" s="135" customFormat="1" ht="22.95" customHeight="1" x14ac:dyDescent="0.25">
      <c r="B210" s="134"/>
      <c r="D210" s="136" t="s">
        <v>75</v>
      </c>
      <c r="E210" s="166" t="s">
        <v>1137</v>
      </c>
      <c r="F210" s="166" t="s">
        <v>1137</v>
      </c>
      <c r="I210" s="161"/>
      <c r="J210" s="167">
        <f>BK210</f>
        <v>0</v>
      </c>
      <c r="L210" s="134"/>
      <c r="M210" s="139"/>
      <c r="P210" s="140">
        <f>SUM(P211:P215)</f>
        <v>0</v>
      </c>
      <c r="R210" s="140">
        <f>SUM(R211:R215)</f>
        <v>0</v>
      </c>
      <c r="T210" s="141">
        <f>SUM(T211:T215)</f>
        <v>0</v>
      </c>
      <c r="AR210" s="136" t="s">
        <v>82</v>
      </c>
      <c r="AT210" s="142" t="s">
        <v>75</v>
      </c>
      <c r="AU210" s="142" t="s">
        <v>82</v>
      </c>
      <c r="AY210" s="136" t="s">
        <v>126</v>
      </c>
      <c r="BK210" s="143">
        <f>SUM(BK211:BK215)</f>
        <v>0</v>
      </c>
    </row>
    <row r="211" spans="2:65" s="20" customFormat="1" ht="24.15" customHeight="1" x14ac:dyDescent="0.2">
      <c r="B211" s="19"/>
      <c r="C211" s="144" t="s">
        <v>1138</v>
      </c>
      <c r="D211" s="144" t="s">
        <v>127</v>
      </c>
      <c r="E211" s="145" t="s">
        <v>1139</v>
      </c>
      <c r="F211" s="146" t="s">
        <v>1140</v>
      </c>
      <c r="G211" s="147" t="s">
        <v>1141</v>
      </c>
      <c r="H211" s="148">
        <v>8</v>
      </c>
      <c r="I211" s="1"/>
      <c r="J211" s="149">
        <f>ROUND(I211*H211,2)</f>
        <v>0</v>
      </c>
      <c r="K211" s="146" t="s">
        <v>1</v>
      </c>
      <c r="L211" s="19"/>
      <c r="M211" s="150" t="s">
        <v>1</v>
      </c>
      <c r="N211" s="151" t="s">
        <v>41</v>
      </c>
      <c r="O211" s="70">
        <v>0</v>
      </c>
      <c r="P211" s="70">
        <f>O211*H211</f>
        <v>0</v>
      </c>
      <c r="Q211" s="70">
        <v>0</v>
      </c>
      <c r="R211" s="70">
        <f>Q211*H211</f>
        <v>0</v>
      </c>
      <c r="S211" s="70">
        <v>0</v>
      </c>
      <c r="T211" s="152">
        <f>S211*H211</f>
        <v>0</v>
      </c>
      <c r="AR211" s="74" t="s">
        <v>125</v>
      </c>
      <c r="AT211" s="74" t="s">
        <v>127</v>
      </c>
      <c r="AU211" s="74" t="s">
        <v>84</v>
      </c>
      <c r="AY211" s="7" t="s">
        <v>126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7" t="s">
        <v>82</v>
      </c>
      <c r="BK211" s="153">
        <f>ROUND(I211*H211,2)</f>
        <v>0</v>
      </c>
      <c r="BL211" s="7" t="s">
        <v>125</v>
      </c>
      <c r="BM211" s="74" t="s">
        <v>1142</v>
      </c>
    </row>
    <row r="212" spans="2:65" s="20" customFormat="1" ht="16.5" customHeight="1" x14ac:dyDescent="0.2">
      <c r="B212" s="19"/>
      <c r="C212" s="144" t="s">
        <v>1006</v>
      </c>
      <c r="D212" s="144" t="s">
        <v>127</v>
      </c>
      <c r="E212" s="145" t="s">
        <v>1143</v>
      </c>
      <c r="F212" s="146" t="s">
        <v>1144</v>
      </c>
      <c r="G212" s="147" t="s">
        <v>1141</v>
      </c>
      <c r="H212" s="148">
        <v>8</v>
      </c>
      <c r="I212" s="1"/>
      <c r="J212" s="149">
        <f>ROUND(I212*H212,2)</f>
        <v>0</v>
      </c>
      <c r="K212" s="146" t="s">
        <v>1</v>
      </c>
      <c r="L212" s="19"/>
      <c r="M212" s="150" t="s">
        <v>1</v>
      </c>
      <c r="N212" s="151" t="s">
        <v>41</v>
      </c>
      <c r="O212" s="70">
        <v>0</v>
      </c>
      <c r="P212" s="70">
        <f>O212*H212</f>
        <v>0</v>
      </c>
      <c r="Q212" s="70">
        <v>0</v>
      </c>
      <c r="R212" s="70">
        <f>Q212*H212</f>
        <v>0</v>
      </c>
      <c r="S212" s="70">
        <v>0</v>
      </c>
      <c r="T212" s="152">
        <f>S212*H212</f>
        <v>0</v>
      </c>
      <c r="AR212" s="74" t="s">
        <v>125</v>
      </c>
      <c r="AT212" s="74" t="s">
        <v>127</v>
      </c>
      <c r="AU212" s="74" t="s">
        <v>84</v>
      </c>
      <c r="AY212" s="7" t="s">
        <v>126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7" t="s">
        <v>82</v>
      </c>
      <c r="BK212" s="153">
        <f>ROUND(I212*H212,2)</f>
        <v>0</v>
      </c>
      <c r="BL212" s="7" t="s">
        <v>125</v>
      </c>
      <c r="BM212" s="74" t="s">
        <v>1145</v>
      </c>
    </row>
    <row r="213" spans="2:65" s="20" customFormat="1" ht="24.15" customHeight="1" x14ac:dyDescent="0.2">
      <c r="B213" s="19"/>
      <c r="C213" s="144" t="s">
        <v>1146</v>
      </c>
      <c r="D213" s="144" t="s">
        <v>127</v>
      </c>
      <c r="E213" s="145" t="s">
        <v>1147</v>
      </c>
      <c r="F213" s="146" t="s">
        <v>1148</v>
      </c>
      <c r="G213" s="147" t="s">
        <v>1141</v>
      </c>
      <c r="H213" s="148">
        <v>8</v>
      </c>
      <c r="I213" s="1"/>
      <c r="J213" s="149">
        <f>ROUND(I213*H213,2)</f>
        <v>0</v>
      </c>
      <c r="K213" s="146" t="s">
        <v>1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1149</v>
      </c>
    </row>
    <row r="214" spans="2:65" s="20" customFormat="1" ht="24.15" customHeight="1" x14ac:dyDescent="0.2">
      <c r="B214" s="19"/>
      <c r="C214" s="144" t="s">
        <v>1009</v>
      </c>
      <c r="D214" s="144" t="s">
        <v>127</v>
      </c>
      <c r="E214" s="145" t="s">
        <v>1150</v>
      </c>
      <c r="F214" s="146" t="s">
        <v>1151</v>
      </c>
      <c r="G214" s="147" t="s">
        <v>1141</v>
      </c>
      <c r="H214" s="148">
        <v>16</v>
      </c>
      <c r="I214" s="1"/>
      <c r="J214" s="149">
        <f>ROUND(I214*H214,2)</f>
        <v>0</v>
      </c>
      <c r="K214" s="146" t="s">
        <v>1</v>
      </c>
      <c r="L214" s="19"/>
      <c r="M214" s="150" t="s">
        <v>1</v>
      </c>
      <c r="N214" s="151" t="s">
        <v>41</v>
      </c>
      <c r="O214" s="70">
        <v>0</v>
      </c>
      <c r="P214" s="70">
        <f>O214*H214</f>
        <v>0</v>
      </c>
      <c r="Q214" s="70">
        <v>0</v>
      </c>
      <c r="R214" s="70">
        <f>Q214*H214</f>
        <v>0</v>
      </c>
      <c r="S214" s="70">
        <v>0</v>
      </c>
      <c r="T214" s="152">
        <f>S214*H214</f>
        <v>0</v>
      </c>
      <c r="AR214" s="74" t="s">
        <v>125</v>
      </c>
      <c r="AT214" s="74" t="s">
        <v>127</v>
      </c>
      <c r="AU214" s="74" t="s">
        <v>84</v>
      </c>
      <c r="AY214" s="7" t="s">
        <v>126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7" t="s">
        <v>82</v>
      </c>
      <c r="BK214" s="153">
        <f>ROUND(I214*H214,2)</f>
        <v>0</v>
      </c>
      <c r="BL214" s="7" t="s">
        <v>125</v>
      </c>
      <c r="BM214" s="74" t="s">
        <v>1152</v>
      </c>
    </row>
    <row r="215" spans="2:65" s="20" customFormat="1" ht="24.15" customHeight="1" x14ac:dyDescent="0.2">
      <c r="B215" s="19"/>
      <c r="C215" s="144" t="s">
        <v>1153</v>
      </c>
      <c r="D215" s="144" t="s">
        <v>127</v>
      </c>
      <c r="E215" s="145" t="s">
        <v>1154</v>
      </c>
      <c r="F215" s="146" t="s">
        <v>1155</v>
      </c>
      <c r="G215" s="147" t="s">
        <v>1141</v>
      </c>
      <c r="H215" s="148">
        <v>5</v>
      </c>
      <c r="I215" s="1"/>
      <c r="J215" s="149">
        <f>ROUND(I215*H215,2)</f>
        <v>0</v>
      </c>
      <c r="K215" s="146" t="s">
        <v>1</v>
      </c>
      <c r="L215" s="19"/>
      <c r="M215" s="204" t="s">
        <v>1</v>
      </c>
      <c r="N215" s="205" t="s">
        <v>41</v>
      </c>
      <c r="O215" s="206">
        <v>0</v>
      </c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AR215" s="74" t="s">
        <v>125</v>
      </c>
      <c r="AT215" s="74" t="s">
        <v>127</v>
      </c>
      <c r="AU215" s="74" t="s">
        <v>84</v>
      </c>
      <c r="AY215" s="7" t="s">
        <v>126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7" t="s">
        <v>82</v>
      </c>
      <c r="BK215" s="153">
        <f>ROUND(I215*H215,2)</f>
        <v>0</v>
      </c>
      <c r="BL215" s="7" t="s">
        <v>125</v>
      </c>
      <c r="BM215" s="74" t="s">
        <v>1156</v>
      </c>
    </row>
    <row r="216" spans="2:65" s="20" customFormat="1" ht="6.9" customHeight="1" x14ac:dyDescent="0.2">
      <c r="B216" s="32"/>
      <c r="C216" s="33"/>
      <c r="D216" s="33"/>
      <c r="E216" s="33"/>
      <c r="F216" s="33"/>
      <c r="G216" s="33"/>
      <c r="H216" s="33"/>
      <c r="I216" s="33"/>
      <c r="J216" s="33"/>
      <c r="K216" s="33"/>
      <c r="L216" s="19"/>
    </row>
  </sheetData>
  <sheetProtection password="EF63" sheet="1" objects="1" scenarios="1"/>
  <autoFilter ref="C121:K215" xr:uid="{00000000-0009-0000-0000-00000D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6"/>
  <sheetViews>
    <sheetView showGridLines="0" topLeftCell="A108" workbookViewId="0">
      <selection activeCell="X123" sqref="X123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1209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ROUND((SUM(BE118:BE125)),  2)</f>
        <v>0</v>
      </c>
      <c r="I33" s="107">
        <v>0.21</v>
      </c>
      <c r="J33" s="92">
        <f>ROUND(((SUM(BE118:BE125))*I33),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ROUND((SUM(BF118:BF125)),  2)</f>
        <v>0</v>
      </c>
      <c r="I34" s="107">
        <v>0.15</v>
      </c>
      <c r="J34" s="92">
        <f>ROUND(((SUM(BF118:BF125))*I34),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ROUND((SUM(BG118:BG125)),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ROUND((SUM(BH118:BH125)),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ROUND((SUM(BI118:BI125)),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01a - Ostatní a vedlejší náklady - způsobilé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293" t="str">
        <f>E7</f>
        <v>Cyklotrasa Odry od lávky u kluziště po ulici Ke Koupališti</v>
      </c>
      <c r="F108" s="294"/>
      <c r="G108" s="294"/>
      <c r="H108" s="294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50" t="str">
        <f>E9</f>
        <v>01a - Ostatní a vedlejší náklady - způsobilé</v>
      </c>
      <c r="F110" s="292"/>
      <c r="G110" s="292"/>
      <c r="H110" s="292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J119</f>
        <v>0</v>
      </c>
      <c r="L118" s="19"/>
      <c r="M118" s="50"/>
      <c r="N118" s="42"/>
      <c r="O118" s="42"/>
      <c r="P118" s="131" t="e">
        <f>P119+#REF!</f>
        <v>#REF!</v>
      </c>
      <c r="Q118" s="42"/>
      <c r="R118" s="131" t="e">
        <f>R119+#REF!</f>
        <v>#REF!</v>
      </c>
      <c r="S118" s="42"/>
      <c r="T118" s="132" t="e">
        <f>T119+#REF!</f>
        <v>#REF!</v>
      </c>
      <c r="AT118" s="7" t="s">
        <v>75</v>
      </c>
      <c r="AU118" s="7" t="s">
        <v>107</v>
      </c>
      <c r="BK118" s="133" t="e">
        <f>BK119+#REF!</f>
        <v>#REF!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SUM(P120:P125)</f>
        <v>0</v>
      </c>
      <c r="R119" s="140">
        <f>SUM(R120:R125)</f>
        <v>0</v>
      </c>
      <c r="T119" s="141">
        <f>SUM(T120:T125)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SUM(BK120:BK125)</f>
        <v>0</v>
      </c>
    </row>
    <row r="120" spans="2:65" s="20" customFormat="1" ht="16.5" customHeight="1" x14ac:dyDescent="0.2">
      <c r="B120" s="19"/>
      <c r="C120" s="144" t="s">
        <v>82</v>
      </c>
      <c r="D120" s="144" t="s">
        <v>127</v>
      </c>
      <c r="E120" s="145" t="s">
        <v>128</v>
      </c>
      <c r="F120" s="146" t="s">
        <v>129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131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133</v>
      </c>
    </row>
    <row r="121" spans="2:65" s="20" customFormat="1" ht="19.2" x14ac:dyDescent="0.2">
      <c r="B121" s="19"/>
      <c r="D121" s="154" t="s">
        <v>134</v>
      </c>
      <c r="F121" s="155" t="s">
        <v>135</v>
      </c>
      <c r="I121" s="157"/>
      <c r="L121" s="19"/>
      <c r="M121" s="156"/>
      <c r="T121" s="44"/>
      <c r="AT121" s="7" t="s">
        <v>134</v>
      </c>
      <c r="AU121" s="7" t="s">
        <v>82</v>
      </c>
    </row>
    <row r="122" spans="2:65" s="20" customFormat="1" ht="16.5" customHeight="1" x14ac:dyDescent="0.2">
      <c r="B122" s="19"/>
      <c r="C122" s="144" t="s">
        <v>84</v>
      </c>
      <c r="D122" s="144" t="s">
        <v>127</v>
      </c>
      <c r="E122" s="145" t="s">
        <v>136</v>
      </c>
      <c r="F122" s="146" t="s">
        <v>137</v>
      </c>
      <c r="G122" s="147" t="s">
        <v>130</v>
      </c>
      <c r="H122" s="148">
        <v>1</v>
      </c>
      <c r="I122" s="1"/>
      <c r="J122" s="149">
        <f>ROUND(I122*H122,2)</f>
        <v>0</v>
      </c>
      <c r="K122" s="146" t="s">
        <v>131</v>
      </c>
      <c r="L122" s="19"/>
      <c r="M122" s="150" t="s">
        <v>1</v>
      </c>
      <c r="N122" s="151" t="s">
        <v>41</v>
      </c>
      <c r="O122" s="70">
        <v>0</v>
      </c>
      <c r="P122" s="70">
        <f>O122*H122</f>
        <v>0</v>
      </c>
      <c r="Q122" s="70">
        <v>0</v>
      </c>
      <c r="R122" s="70">
        <f>Q122*H122</f>
        <v>0</v>
      </c>
      <c r="S122" s="70">
        <v>0</v>
      </c>
      <c r="T122" s="152">
        <f>S122*H122</f>
        <v>0</v>
      </c>
      <c r="AR122" s="74" t="s">
        <v>132</v>
      </c>
      <c r="AT122" s="74" t="s">
        <v>127</v>
      </c>
      <c r="AU122" s="74" t="s">
        <v>82</v>
      </c>
      <c r="AY122" s="7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7" t="s">
        <v>82</v>
      </c>
      <c r="BK122" s="153">
        <f>ROUND(I122*H122,2)</f>
        <v>0</v>
      </c>
      <c r="BL122" s="7" t="s">
        <v>132</v>
      </c>
      <c r="BM122" s="74" t="s">
        <v>138</v>
      </c>
    </row>
    <row r="123" spans="2:65" s="20" customFormat="1" ht="19.2" x14ac:dyDescent="0.2">
      <c r="B123" s="19"/>
      <c r="D123" s="154" t="s">
        <v>134</v>
      </c>
      <c r="F123" s="155" t="s">
        <v>139</v>
      </c>
      <c r="I123" s="157"/>
      <c r="L123" s="19"/>
      <c r="M123" s="156"/>
      <c r="T123" s="44"/>
      <c r="AT123" s="7" t="s">
        <v>134</v>
      </c>
      <c r="AU123" s="7" t="s">
        <v>82</v>
      </c>
    </row>
    <row r="124" spans="2:65" s="20" customFormat="1" ht="16.5" customHeight="1" x14ac:dyDescent="0.2">
      <c r="B124" s="19"/>
      <c r="C124" s="144" t="s">
        <v>158</v>
      </c>
      <c r="D124" s="144" t="s">
        <v>127</v>
      </c>
      <c r="E124" s="145" t="s">
        <v>159</v>
      </c>
      <c r="F124" s="146" t="s">
        <v>160</v>
      </c>
      <c r="G124" s="147" t="s">
        <v>130</v>
      </c>
      <c r="H124" s="148">
        <v>1</v>
      </c>
      <c r="I124" s="1"/>
      <c r="J124" s="149">
        <f>ROUND(I124*H124,2)</f>
        <v>0</v>
      </c>
      <c r="K124" s="146" t="s">
        <v>131</v>
      </c>
      <c r="L124" s="19"/>
      <c r="M124" s="150" t="s">
        <v>1</v>
      </c>
      <c r="N124" s="151" t="s">
        <v>41</v>
      </c>
      <c r="O124" s="70">
        <v>0</v>
      </c>
      <c r="P124" s="70">
        <f>O124*H124</f>
        <v>0</v>
      </c>
      <c r="Q124" s="70">
        <v>0</v>
      </c>
      <c r="R124" s="70">
        <f>Q124*H124</f>
        <v>0</v>
      </c>
      <c r="S124" s="70">
        <v>0</v>
      </c>
      <c r="T124" s="152">
        <f>S124*H124</f>
        <v>0</v>
      </c>
      <c r="AR124" s="74" t="s">
        <v>132</v>
      </c>
      <c r="AT124" s="74" t="s">
        <v>127</v>
      </c>
      <c r="AU124" s="74" t="s">
        <v>82</v>
      </c>
      <c r="AY124" s="7" t="s">
        <v>126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7" t="s">
        <v>82</v>
      </c>
      <c r="BK124" s="153">
        <f>ROUND(I124*H124,2)</f>
        <v>0</v>
      </c>
      <c r="BL124" s="7" t="s">
        <v>132</v>
      </c>
      <c r="BM124" s="74" t="s">
        <v>161</v>
      </c>
    </row>
    <row r="125" spans="2:65" s="20" customFormat="1" ht="57.6" x14ac:dyDescent="0.2">
      <c r="B125" s="19"/>
      <c r="D125" s="154" t="s">
        <v>134</v>
      </c>
      <c r="F125" s="155" t="s">
        <v>162</v>
      </c>
      <c r="L125" s="19"/>
      <c r="M125" s="156"/>
      <c r="T125" s="44"/>
      <c r="AT125" s="7" t="s">
        <v>134</v>
      </c>
      <c r="AU125" s="7" t="s">
        <v>82</v>
      </c>
    </row>
    <row r="126" spans="2:65" s="20" customFormat="1" ht="6.9" customHeight="1" x14ac:dyDescent="0.2"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19"/>
    </row>
  </sheetData>
  <sheetProtection password="EF63" sheet="1" objects="1" scenarios="1"/>
  <autoFilter ref="C117:K125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2"/>
  <sheetViews>
    <sheetView showGridLines="0" tabSelected="1" topLeftCell="A105" workbookViewId="0">
      <selection activeCell="V132" sqref="V132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1210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ROUND((SUM(BE118:BE121)),  2)</f>
        <v>0</v>
      </c>
      <c r="I33" s="107">
        <v>0.21</v>
      </c>
      <c r="J33" s="92">
        <f>ROUND(((SUM(BE118:BE121))*I33),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ROUND((SUM(BF118:BF121)),  2)</f>
        <v>0</v>
      </c>
      <c r="I34" s="107">
        <v>0.15</v>
      </c>
      <c r="J34" s="92">
        <f>ROUND(((SUM(BF118:BF121))*I34),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ROUND((SUM(BG118:BG121)),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ROUND((SUM(BH118:BH121)),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ROUND((SUM(BI118:BI121)),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0b2 - Ostatní a vedlejší náklady - způsobilé doprovodné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293" t="str">
        <f>E7</f>
        <v>Cyklotrasa Odry od lávky u kluziště po ulici Ke Koupališti</v>
      </c>
      <c r="F108" s="294"/>
      <c r="G108" s="294"/>
      <c r="H108" s="294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50" t="str">
        <f>E9</f>
        <v>0b2 - Ostatní a vedlejší náklady - způsobilé doprovodné</v>
      </c>
      <c r="F110" s="292"/>
      <c r="G110" s="292"/>
      <c r="H110" s="292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J119</f>
        <v>0</v>
      </c>
      <c r="L118" s="19"/>
      <c r="M118" s="50"/>
      <c r="N118" s="42"/>
      <c r="O118" s="42"/>
      <c r="P118" s="131" t="e">
        <f>P119+#REF!</f>
        <v>#REF!</v>
      </c>
      <c r="Q118" s="42"/>
      <c r="R118" s="131" t="e">
        <f>R119+#REF!</f>
        <v>#REF!</v>
      </c>
      <c r="S118" s="42"/>
      <c r="T118" s="132" t="e">
        <f>T119+#REF!</f>
        <v>#REF!</v>
      </c>
      <c r="AT118" s="7" t="s">
        <v>75</v>
      </c>
      <c r="AU118" s="7" t="s">
        <v>107</v>
      </c>
      <c r="BK118" s="133" t="e">
        <f>BK119+#REF!</f>
        <v>#REF!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SUM(P120:P121)</f>
        <v>0</v>
      </c>
      <c r="R119" s="140">
        <f>SUM(R120:R121)</f>
        <v>0</v>
      </c>
      <c r="T119" s="141">
        <f>SUM(T120:T121)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SUM(BK120:BK121)</f>
        <v>0</v>
      </c>
    </row>
    <row r="120" spans="2:65" s="20" customFormat="1" ht="24.15" customHeight="1" x14ac:dyDescent="0.2">
      <c r="B120" s="19"/>
      <c r="C120" s="144" t="s">
        <v>173</v>
      </c>
      <c r="D120" s="144" t="s">
        <v>127</v>
      </c>
      <c r="E120" s="145" t="s">
        <v>174</v>
      </c>
      <c r="F120" s="146" t="s">
        <v>175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176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177</v>
      </c>
    </row>
    <row r="121" spans="2:65" s="20" customFormat="1" ht="48" x14ac:dyDescent="0.2">
      <c r="B121" s="19"/>
      <c r="D121" s="154" t="s">
        <v>134</v>
      </c>
      <c r="F121" s="155" t="s">
        <v>178</v>
      </c>
      <c r="L121" s="19"/>
      <c r="M121" s="156"/>
      <c r="T121" s="44"/>
      <c r="AT121" s="7" t="s">
        <v>134</v>
      </c>
      <c r="AU121" s="7" t="s">
        <v>82</v>
      </c>
    </row>
    <row r="122" spans="2:65" s="20" customFormat="1" ht="6.9" customHeight="1" x14ac:dyDescent="0.2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19"/>
    </row>
  </sheetData>
  <sheetProtection algorithmName="SHA-512" hashValue="Stbu0I2wh34MSC8Xl5CYMsGXV5WnHoN6xE/Y83sjqif6UeHT9KB4p4d8QHkLi/SsOhGR8MmvUdNAZXBwXWkkCA==" saltValue="bKldCbPDBhMXgZ02Q/vO3w==" spinCount="100000" sheet="1" objects="1" scenarios="1"/>
  <autoFilter ref="C117:K121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5"/>
  <sheetViews>
    <sheetView showGridLines="0" topLeftCell="A116" workbookViewId="0">
      <selection activeCell="J123" sqref="J123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1211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ROUND((SUM(BE118:BE134)),  2)</f>
        <v>0</v>
      </c>
      <c r="I33" s="107">
        <v>0.21</v>
      </c>
      <c r="J33" s="92">
        <f>ROUND(((SUM(BE118:BE134))*I33),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ROUND((SUM(BF118:BF134)),  2)</f>
        <v>0</v>
      </c>
      <c r="I34" s="107">
        <v>0.15</v>
      </c>
      <c r="J34" s="92">
        <f>ROUND(((SUM(BF118:BF134))*I34),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ROUND((SUM(BG118:BG134)),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ROUND((SUM(BH118:BH134)),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ROUND((SUM(BI118:BI134)),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0a3 - Ostatní a vedlejší náklady - nepřímé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f>J132</f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293" t="str">
        <f>E7</f>
        <v>Cyklotrasa Odry od lávky u kluziště po ulici Ke Koupališti</v>
      </c>
      <c r="F108" s="294"/>
      <c r="G108" s="294"/>
      <c r="H108" s="294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50" t="str">
        <f>E9</f>
        <v>0a3 - Ostatní a vedlejší náklady - nepřímé</v>
      </c>
      <c r="F110" s="292"/>
      <c r="G110" s="292"/>
      <c r="H110" s="292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BK118</f>
        <v>0</v>
      </c>
      <c r="L118" s="19"/>
      <c r="M118" s="50"/>
      <c r="N118" s="42"/>
      <c r="O118" s="42"/>
      <c r="P118" s="131">
        <f>P119+P132</f>
        <v>0</v>
      </c>
      <c r="Q118" s="42"/>
      <c r="R118" s="131">
        <f>R119+R132</f>
        <v>0</v>
      </c>
      <c r="S118" s="42"/>
      <c r="T118" s="132">
        <f>T119+T132</f>
        <v>0</v>
      </c>
      <c r="AT118" s="7" t="s">
        <v>75</v>
      </c>
      <c r="AU118" s="7" t="s">
        <v>107</v>
      </c>
      <c r="BK118" s="133">
        <f>BK119+BK132</f>
        <v>0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SUM(P120:P131)</f>
        <v>0</v>
      </c>
      <c r="R119" s="140">
        <f>SUM(R120:R131)</f>
        <v>0</v>
      </c>
      <c r="T119" s="141">
        <f>SUM(T120:T131)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SUM(BK120:BK131)</f>
        <v>0</v>
      </c>
    </row>
    <row r="120" spans="2:65" s="20" customFormat="1" ht="16.5" customHeight="1" x14ac:dyDescent="0.2">
      <c r="B120" s="19"/>
      <c r="C120" s="144" t="s">
        <v>140</v>
      </c>
      <c r="D120" s="144" t="s">
        <v>127</v>
      </c>
      <c r="E120" s="145" t="s">
        <v>141</v>
      </c>
      <c r="F120" s="146" t="s">
        <v>142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131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143</v>
      </c>
    </row>
    <row r="121" spans="2:65" s="20" customFormat="1" ht="38.4" x14ac:dyDescent="0.2">
      <c r="B121" s="19"/>
      <c r="D121" s="154" t="s">
        <v>134</v>
      </c>
      <c r="F121" s="155" t="s">
        <v>144</v>
      </c>
      <c r="I121" s="157"/>
      <c r="L121" s="19"/>
      <c r="M121" s="156"/>
      <c r="T121" s="44"/>
      <c r="AT121" s="7" t="s">
        <v>134</v>
      </c>
      <c r="AU121" s="7" t="s">
        <v>82</v>
      </c>
    </row>
    <row r="122" spans="2:65" s="20" customFormat="1" ht="16.5" customHeight="1" x14ac:dyDescent="0.2">
      <c r="B122" s="19"/>
      <c r="C122" s="144" t="s">
        <v>125</v>
      </c>
      <c r="D122" s="144" t="s">
        <v>127</v>
      </c>
      <c r="E122" s="145" t="s">
        <v>145</v>
      </c>
      <c r="F122" s="146" t="s">
        <v>146</v>
      </c>
      <c r="G122" s="147" t="s">
        <v>130</v>
      </c>
      <c r="H122" s="148">
        <v>1</v>
      </c>
      <c r="I122" s="1"/>
      <c r="J122" s="149">
        <f>ROUND(I122*H122,2)</f>
        <v>0</v>
      </c>
      <c r="K122" s="146" t="s">
        <v>131</v>
      </c>
      <c r="L122" s="19"/>
      <c r="M122" s="150" t="s">
        <v>1</v>
      </c>
      <c r="N122" s="151" t="s">
        <v>41</v>
      </c>
      <c r="O122" s="70">
        <v>0</v>
      </c>
      <c r="P122" s="70">
        <f>O122*H122</f>
        <v>0</v>
      </c>
      <c r="Q122" s="70">
        <v>0</v>
      </c>
      <c r="R122" s="70">
        <f>Q122*H122</f>
        <v>0</v>
      </c>
      <c r="S122" s="70">
        <v>0</v>
      </c>
      <c r="T122" s="152">
        <f>S122*H122</f>
        <v>0</v>
      </c>
      <c r="AR122" s="74" t="s">
        <v>132</v>
      </c>
      <c r="AT122" s="74" t="s">
        <v>127</v>
      </c>
      <c r="AU122" s="74" t="s">
        <v>82</v>
      </c>
      <c r="AY122" s="7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7" t="s">
        <v>82</v>
      </c>
      <c r="BK122" s="153">
        <f>ROUND(I122*H122,2)</f>
        <v>0</v>
      </c>
      <c r="BL122" s="7" t="s">
        <v>132</v>
      </c>
      <c r="BM122" s="74" t="s">
        <v>147</v>
      </c>
    </row>
    <row r="123" spans="2:65" s="20" customFormat="1" ht="19.2" x14ac:dyDescent="0.2">
      <c r="B123" s="19"/>
      <c r="D123" s="154" t="s">
        <v>134</v>
      </c>
      <c r="F123" s="155" t="s">
        <v>148</v>
      </c>
      <c r="I123" s="157"/>
      <c r="L123" s="19"/>
      <c r="M123" s="156"/>
      <c r="T123" s="44"/>
      <c r="AT123" s="7" t="s">
        <v>134</v>
      </c>
      <c r="AU123" s="7" t="s">
        <v>82</v>
      </c>
    </row>
    <row r="124" spans="2:65" s="20" customFormat="1" ht="16.5" customHeight="1" x14ac:dyDescent="0.2">
      <c r="B124" s="19"/>
      <c r="C124" s="144" t="s">
        <v>149</v>
      </c>
      <c r="D124" s="144" t="s">
        <v>127</v>
      </c>
      <c r="E124" s="145" t="s">
        <v>150</v>
      </c>
      <c r="F124" s="146" t="s">
        <v>1173</v>
      </c>
      <c r="G124" s="147" t="s">
        <v>130</v>
      </c>
      <c r="H124" s="148">
        <v>1</v>
      </c>
      <c r="I124" s="1"/>
      <c r="J124" s="149">
        <f>ROUND(I124*H124,2)</f>
        <v>0</v>
      </c>
      <c r="K124" s="146" t="s">
        <v>131</v>
      </c>
      <c r="L124" s="19"/>
      <c r="M124" s="150" t="s">
        <v>1</v>
      </c>
      <c r="N124" s="151" t="s">
        <v>41</v>
      </c>
      <c r="O124" s="70">
        <v>0</v>
      </c>
      <c r="P124" s="70">
        <f>O124*H124</f>
        <v>0</v>
      </c>
      <c r="Q124" s="70">
        <v>0</v>
      </c>
      <c r="R124" s="70">
        <f>Q124*H124</f>
        <v>0</v>
      </c>
      <c r="S124" s="70">
        <v>0</v>
      </c>
      <c r="T124" s="152">
        <f>S124*H124</f>
        <v>0</v>
      </c>
      <c r="AR124" s="74" t="s">
        <v>132</v>
      </c>
      <c r="AT124" s="74" t="s">
        <v>127</v>
      </c>
      <c r="AU124" s="74" t="s">
        <v>82</v>
      </c>
      <c r="AY124" s="7" t="s">
        <v>126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7" t="s">
        <v>82</v>
      </c>
      <c r="BK124" s="153">
        <f>ROUND(I124*H124,2)</f>
        <v>0</v>
      </c>
      <c r="BL124" s="7" t="s">
        <v>132</v>
      </c>
      <c r="BM124" s="74" t="s">
        <v>151</v>
      </c>
    </row>
    <row r="125" spans="2:65" s="20" customFormat="1" ht="19.2" x14ac:dyDescent="0.2">
      <c r="B125" s="19"/>
      <c r="D125" s="154" t="s">
        <v>134</v>
      </c>
      <c r="F125" s="155" t="s">
        <v>152</v>
      </c>
      <c r="I125" s="157"/>
      <c r="L125" s="19"/>
      <c r="M125" s="156"/>
      <c r="T125" s="44"/>
      <c r="AT125" s="7" t="s">
        <v>134</v>
      </c>
      <c r="AU125" s="7" t="s">
        <v>82</v>
      </c>
    </row>
    <row r="126" spans="2:65" s="20" customFormat="1" ht="16.5" customHeight="1" x14ac:dyDescent="0.2">
      <c r="B126" s="19"/>
      <c r="C126" s="144" t="s">
        <v>153</v>
      </c>
      <c r="D126" s="144" t="s">
        <v>127</v>
      </c>
      <c r="E126" s="145" t="s">
        <v>154</v>
      </c>
      <c r="F126" s="146" t="s">
        <v>155</v>
      </c>
      <c r="G126" s="147" t="s">
        <v>130</v>
      </c>
      <c r="H126" s="148">
        <v>1</v>
      </c>
      <c r="I126" s="1"/>
      <c r="J126" s="149">
        <f>ROUND(I126*H126,2)</f>
        <v>0</v>
      </c>
      <c r="K126" s="146" t="s">
        <v>131</v>
      </c>
      <c r="L126" s="19"/>
      <c r="M126" s="150" t="s">
        <v>1</v>
      </c>
      <c r="N126" s="151" t="s">
        <v>41</v>
      </c>
      <c r="O126" s="70">
        <v>0</v>
      </c>
      <c r="P126" s="70">
        <f>O126*H126</f>
        <v>0</v>
      </c>
      <c r="Q126" s="70">
        <v>0</v>
      </c>
      <c r="R126" s="70">
        <f>Q126*H126</f>
        <v>0</v>
      </c>
      <c r="S126" s="70">
        <v>0</v>
      </c>
      <c r="T126" s="152">
        <f>S126*H126</f>
        <v>0</v>
      </c>
      <c r="AR126" s="74" t="s">
        <v>132</v>
      </c>
      <c r="AT126" s="74" t="s">
        <v>127</v>
      </c>
      <c r="AU126" s="74" t="s">
        <v>82</v>
      </c>
      <c r="AY126" s="7" t="s">
        <v>126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7" t="s">
        <v>82</v>
      </c>
      <c r="BK126" s="153">
        <f>ROUND(I126*H126,2)</f>
        <v>0</v>
      </c>
      <c r="BL126" s="7" t="s">
        <v>132</v>
      </c>
      <c r="BM126" s="74" t="s">
        <v>156</v>
      </c>
    </row>
    <row r="127" spans="2:65" s="20" customFormat="1" ht="28.8" x14ac:dyDescent="0.2">
      <c r="B127" s="19"/>
      <c r="D127" s="154" t="s">
        <v>134</v>
      </c>
      <c r="F127" s="155" t="s">
        <v>157</v>
      </c>
      <c r="I127" s="157"/>
      <c r="L127" s="19"/>
      <c r="M127" s="156"/>
      <c r="T127" s="44"/>
      <c r="AT127" s="7" t="s">
        <v>134</v>
      </c>
      <c r="AU127" s="7" t="s">
        <v>82</v>
      </c>
    </row>
    <row r="128" spans="2:65" s="20" customFormat="1" ht="16.5" customHeight="1" x14ac:dyDescent="0.2">
      <c r="B128" s="19"/>
      <c r="C128" s="144" t="s">
        <v>163</v>
      </c>
      <c r="D128" s="144" t="s">
        <v>127</v>
      </c>
      <c r="E128" s="145" t="s">
        <v>164</v>
      </c>
      <c r="F128" s="146" t="s">
        <v>165</v>
      </c>
      <c r="G128" s="147" t="s">
        <v>130</v>
      </c>
      <c r="H128" s="148">
        <v>1</v>
      </c>
      <c r="I128" s="1"/>
      <c r="J128" s="149">
        <f>ROUND(I128*H128,2)</f>
        <v>0</v>
      </c>
      <c r="K128" s="146" t="s">
        <v>131</v>
      </c>
      <c r="L128" s="19"/>
      <c r="M128" s="150" t="s">
        <v>1</v>
      </c>
      <c r="N128" s="151" t="s">
        <v>41</v>
      </c>
      <c r="O128" s="70">
        <v>0</v>
      </c>
      <c r="P128" s="70">
        <f>O128*H128</f>
        <v>0</v>
      </c>
      <c r="Q128" s="70">
        <v>0</v>
      </c>
      <c r="R128" s="70">
        <f>Q128*H128</f>
        <v>0</v>
      </c>
      <c r="S128" s="70">
        <v>0</v>
      </c>
      <c r="T128" s="152">
        <f>S128*H128</f>
        <v>0</v>
      </c>
      <c r="AR128" s="74" t="s">
        <v>132</v>
      </c>
      <c r="AT128" s="74" t="s">
        <v>127</v>
      </c>
      <c r="AU128" s="74" t="s">
        <v>82</v>
      </c>
      <c r="AY128" s="7" t="s">
        <v>126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7" t="s">
        <v>82</v>
      </c>
      <c r="BK128" s="153">
        <f>ROUND(I128*H128,2)</f>
        <v>0</v>
      </c>
      <c r="BL128" s="7" t="s">
        <v>132</v>
      </c>
      <c r="BM128" s="74" t="s">
        <v>166</v>
      </c>
    </row>
    <row r="129" spans="2:65" s="20" customFormat="1" ht="28.8" x14ac:dyDescent="0.2">
      <c r="B129" s="19"/>
      <c r="D129" s="154" t="s">
        <v>134</v>
      </c>
      <c r="F129" s="155" t="s">
        <v>167</v>
      </c>
      <c r="I129" s="157"/>
      <c r="L129" s="19"/>
      <c r="M129" s="156"/>
      <c r="T129" s="44"/>
      <c r="AT129" s="7" t="s">
        <v>134</v>
      </c>
      <c r="AU129" s="7" t="s">
        <v>82</v>
      </c>
    </row>
    <row r="130" spans="2:65" s="20" customFormat="1" ht="16.5" customHeight="1" x14ac:dyDescent="0.2">
      <c r="B130" s="19"/>
      <c r="C130" s="144" t="s">
        <v>168</v>
      </c>
      <c r="D130" s="144" t="s">
        <v>127</v>
      </c>
      <c r="E130" s="145" t="s">
        <v>169</v>
      </c>
      <c r="F130" s="146" t="s">
        <v>170</v>
      </c>
      <c r="G130" s="147" t="s">
        <v>130</v>
      </c>
      <c r="H130" s="148">
        <v>1</v>
      </c>
      <c r="I130" s="1"/>
      <c r="J130" s="149">
        <f>ROUND(I130*H130,2)</f>
        <v>0</v>
      </c>
      <c r="K130" s="146" t="s">
        <v>131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132</v>
      </c>
      <c r="AT130" s="74" t="s">
        <v>127</v>
      </c>
      <c r="AU130" s="74" t="s">
        <v>82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132</v>
      </c>
      <c r="BM130" s="74" t="s">
        <v>171</v>
      </c>
    </row>
    <row r="131" spans="2:65" s="20" customFormat="1" ht="48" x14ac:dyDescent="0.2">
      <c r="B131" s="19"/>
      <c r="D131" s="154" t="s">
        <v>134</v>
      </c>
      <c r="F131" s="155" t="s">
        <v>172</v>
      </c>
      <c r="I131" s="157"/>
      <c r="L131" s="19"/>
      <c r="M131" s="156"/>
      <c r="T131" s="44"/>
      <c r="AT131" s="7" t="s">
        <v>134</v>
      </c>
      <c r="AU131" s="7" t="s">
        <v>82</v>
      </c>
    </row>
    <row r="132" spans="2:65" s="135" customFormat="1" ht="25.95" customHeight="1" x14ac:dyDescent="0.25">
      <c r="B132" s="134"/>
      <c r="D132" s="136" t="s">
        <v>75</v>
      </c>
      <c r="E132" s="137" t="s">
        <v>179</v>
      </c>
      <c r="F132" s="137" t="s">
        <v>180</v>
      </c>
      <c r="I132" s="161"/>
      <c r="J132" s="138">
        <f>BK132</f>
        <v>0</v>
      </c>
      <c r="L132" s="134"/>
      <c r="M132" s="139"/>
      <c r="P132" s="140">
        <f>SUM(P133:P134)</f>
        <v>0</v>
      </c>
      <c r="R132" s="140">
        <f>SUM(R133:R134)</f>
        <v>0</v>
      </c>
      <c r="T132" s="141">
        <f>SUM(T133:T134)</f>
        <v>0</v>
      </c>
      <c r="AR132" s="136" t="s">
        <v>149</v>
      </c>
      <c r="AT132" s="142" t="s">
        <v>75</v>
      </c>
      <c r="AU132" s="142" t="s">
        <v>76</v>
      </c>
      <c r="AY132" s="136" t="s">
        <v>126</v>
      </c>
      <c r="BK132" s="143">
        <f>SUM(BK133:BK134)</f>
        <v>0</v>
      </c>
    </row>
    <row r="133" spans="2:65" s="20" customFormat="1" ht="24.15" customHeight="1" x14ac:dyDescent="0.2">
      <c r="B133" s="19"/>
      <c r="C133" s="144" t="s">
        <v>181</v>
      </c>
      <c r="D133" s="144" t="s">
        <v>127</v>
      </c>
      <c r="E133" s="145" t="s">
        <v>182</v>
      </c>
      <c r="F133" s="146" t="s">
        <v>183</v>
      </c>
      <c r="G133" s="147" t="s">
        <v>130</v>
      </c>
      <c r="H133" s="148">
        <v>1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0</v>
      </c>
      <c r="P133" s="70">
        <f>O133*H133</f>
        <v>0</v>
      </c>
      <c r="Q133" s="70">
        <v>0</v>
      </c>
      <c r="R133" s="70">
        <f>Q133*H133</f>
        <v>0</v>
      </c>
      <c r="S133" s="70">
        <v>0</v>
      </c>
      <c r="T133" s="152">
        <f>S133*H133</f>
        <v>0</v>
      </c>
      <c r="AR133" s="74" t="s">
        <v>132</v>
      </c>
      <c r="AT133" s="74" t="s">
        <v>127</v>
      </c>
      <c r="AU133" s="74" t="s">
        <v>82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132</v>
      </c>
      <c r="BM133" s="74" t="s">
        <v>184</v>
      </c>
    </row>
    <row r="134" spans="2:65" s="20" customFormat="1" ht="19.2" x14ac:dyDescent="0.2">
      <c r="B134" s="19"/>
      <c r="D134" s="154" t="s">
        <v>134</v>
      </c>
      <c r="F134" s="155" t="s">
        <v>185</v>
      </c>
      <c r="L134" s="19"/>
      <c r="M134" s="158"/>
      <c r="N134" s="159"/>
      <c r="O134" s="159"/>
      <c r="P134" s="159"/>
      <c r="Q134" s="159"/>
      <c r="R134" s="159"/>
      <c r="S134" s="159"/>
      <c r="T134" s="160"/>
      <c r="AT134" s="7" t="s">
        <v>134</v>
      </c>
      <c r="AU134" s="7" t="s">
        <v>82</v>
      </c>
    </row>
    <row r="135" spans="2:65" s="20" customFormat="1" ht="6.9" customHeight="1" x14ac:dyDescent="0.2"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19"/>
    </row>
  </sheetData>
  <sheetProtection algorithmName="SHA-512" hashValue="pneZ3zu+uTw6WqQ9JA+RhBj0PeYQRL4ltH3+H+/iAklO3aBwOrelDeuegWAXaWWxVFEzph1o508uM+6kttL7iw==" saltValue="ux2BXKboWCnWlfR+kZG6EA==" spinCount="100000" sheet="1" objects="1" scenarios="1"/>
  <autoFilter ref="C117:K134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1"/>
  <sheetViews>
    <sheetView showGridLines="0" topLeftCell="A111" workbookViewId="0">
      <selection activeCell="I120" sqref="I120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50" t="s">
        <v>1172</v>
      </c>
      <c r="F9" s="292"/>
      <c r="G9" s="292"/>
      <c r="H9" s="292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86" t="str">
        <f>'Rekapitulace stavby'!E14</f>
        <v xml:space="preserve"> </v>
      </c>
      <c r="F18" s="286"/>
      <c r="G18" s="286"/>
      <c r="H18" s="286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8" t="s">
        <v>1</v>
      </c>
      <c r="F27" s="288"/>
      <c r="G27" s="288"/>
      <c r="H27" s="288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ROUND((SUM(BE118:BE140)),  2)</f>
        <v>0</v>
      </c>
      <c r="I33" s="107">
        <v>0.21</v>
      </c>
      <c r="J33" s="92">
        <f>ROUND(((SUM(BE118:BE140))*I33),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ROUND((SUM(BF118:BF140)),  2)</f>
        <v>0</v>
      </c>
      <c r="I34" s="107">
        <v>0.15</v>
      </c>
      <c r="J34" s="92">
        <f>ROUND(((SUM(BF118:BF140))*I34),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ROUND((SUM(BG118:BG140)),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ROUND((SUM(BH118:BH140)),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ROUND((SUM(BI118:BI140)),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50" t="str">
        <f>E9</f>
        <v>0 - Ostatní a vedlejší náklady - neuznatelné</v>
      </c>
      <c r="F87" s="292"/>
      <c r="G87" s="292"/>
      <c r="H87" s="292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f>J138</f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293" t="str">
        <f>E7</f>
        <v>Cyklotrasa Odry od lávky u kluziště po ulici Ke Koupališti</v>
      </c>
      <c r="F108" s="294"/>
      <c r="G108" s="294"/>
      <c r="H108" s="294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50" t="str">
        <f>E9</f>
        <v>0 - Ostatní a vedlejší náklady - neuznatelné</v>
      </c>
      <c r="F110" s="292"/>
      <c r="G110" s="292"/>
      <c r="H110" s="292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BK118</f>
        <v>0</v>
      </c>
      <c r="L118" s="19"/>
      <c r="M118" s="50"/>
      <c r="N118" s="42"/>
      <c r="O118" s="42"/>
      <c r="P118" s="131">
        <f>P119+P138</f>
        <v>0</v>
      </c>
      <c r="Q118" s="42"/>
      <c r="R118" s="131">
        <f>R119+R138</f>
        <v>0</v>
      </c>
      <c r="S118" s="42"/>
      <c r="T118" s="132">
        <f>T119+T138</f>
        <v>0</v>
      </c>
      <c r="AT118" s="7" t="s">
        <v>75</v>
      </c>
      <c r="AU118" s="7" t="s">
        <v>107</v>
      </c>
      <c r="BK118" s="133">
        <f>BK119+BK138</f>
        <v>0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SUM(P120:P137)</f>
        <v>0</v>
      </c>
      <c r="R119" s="140">
        <f>SUM(R120:R137)</f>
        <v>0</v>
      </c>
      <c r="T119" s="141">
        <f>SUM(T120:T137)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SUM(BK120:BK137)</f>
        <v>0</v>
      </c>
    </row>
    <row r="120" spans="2:65" s="20" customFormat="1" ht="16.5" customHeight="1" x14ac:dyDescent="0.2">
      <c r="B120" s="19"/>
      <c r="C120" s="144" t="s">
        <v>82</v>
      </c>
      <c r="D120" s="144" t="s">
        <v>127</v>
      </c>
      <c r="E120" s="145" t="s">
        <v>128</v>
      </c>
      <c r="F120" s="146" t="s">
        <v>129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131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133</v>
      </c>
    </row>
    <row r="121" spans="2:65" s="20" customFormat="1" ht="19.2" x14ac:dyDescent="0.2">
      <c r="B121" s="19"/>
      <c r="D121" s="154" t="s">
        <v>134</v>
      </c>
      <c r="F121" s="155" t="s">
        <v>135</v>
      </c>
      <c r="I121" s="157"/>
      <c r="L121" s="19"/>
      <c r="M121" s="156"/>
      <c r="T121" s="44"/>
      <c r="AT121" s="7" t="s">
        <v>134</v>
      </c>
      <c r="AU121" s="7" t="s">
        <v>82</v>
      </c>
    </row>
    <row r="122" spans="2:65" s="20" customFormat="1" ht="16.5" customHeight="1" x14ac:dyDescent="0.2">
      <c r="B122" s="19"/>
      <c r="C122" s="144" t="s">
        <v>84</v>
      </c>
      <c r="D122" s="144" t="s">
        <v>127</v>
      </c>
      <c r="E122" s="145" t="s">
        <v>136</v>
      </c>
      <c r="F122" s="146" t="s">
        <v>137</v>
      </c>
      <c r="G122" s="147" t="s">
        <v>130</v>
      </c>
      <c r="H122" s="148">
        <v>1</v>
      </c>
      <c r="I122" s="1"/>
      <c r="J122" s="149">
        <f>ROUND(I122*H122,2)</f>
        <v>0</v>
      </c>
      <c r="K122" s="146" t="s">
        <v>131</v>
      </c>
      <c r="L122" s="19"/>
      <c r="M122" s="150" t="s">
        <v>1</v>
      </c>
      <c r="N122" s="151" t="s">
        <v>41</v>
      </c>
      <c r="O122" s="70">
        <v>0</v>
      </c>
      <c r="P122" s="70">
        <f>O122*H122</f>
        <v>0</v>
      </c>
      <c r="Q122" s="70">
        <v>0</v>
      </c>
      <c r="R122" s="70">
        <f>Q122*H122</f>
        <v>0</v>
      </c>
      <c r="S122" s="70">
        <v>0</v>
      </c>
      <c r="T122" s="152">
        <f>S122*H122</f>
        <v>0</v>
      </c>
      <c r="AR122" s="74" t="s">
        <v>132</v>
      </c>
      <c r="AT122" s="74" t="s">
        <v>127</v>
      </c>
      <c r="AU122" s="74" t="s">
        <v>82</v>
      </c>
      <c r="AY122" s="7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7" t="s">
        <v>82</v>
      </c>
      <c r="BK122" s="153">
        <f>ROUND(I122*H122,2)</f>
        <v>0</v>
      </c>
      <c r="BL122" s="7" t="s">
        <v>132</v>
      </c>
      <c r="BM122" s="74" t="s">
        <v>138</v>
      </c>
    </row>
    <row r="123" spans="2:65" s="20" customFormat="1" ht="19.2" x14ac:dyDescent="0.2">
      <c r="B123" s="19"/>
      <c r="D123" s="154" t="s">
        <v>134</v>
      </c>
      <c r="F123" s="155" t="s">
        <v>139</v>
      </c>
      <c r="I123" s="157"/>
      <c r="L123" s="19"/>
      <c r="M123" s="156"/>
      <c r="T123" s="44"/>
      <c r="AT123" s="7" t="s">
        <v>134</v>
      </c>
      <c r="AU123" s="7" t="s">
        <v>82</v>
      </c>
    </row>
    <row r="124" spans="2:65" s="20" customFormat="1" ht="16.5" customHeight="1" x14ac:dyDescent="0.2">
      <c r="B124" s="19"/>
      <c r="C124" s="144" t="s">
        <v>140</v>
      </c>
      <c r="D124" s="144" t="s">
        <v>127</v>
      </c>
      <c r="E124" s="145" t="s">
        <v>141</v>
      </c>
      <c r="F124" s="146" t="s">
        <v>142</v>
      </c>
      <c r="G124" s="147" t="s">
        <v>130</v>
      </c>
      <c r="H124" s="148">
        <v>1</v>
      </c>
      <c r="I124" s="1"/>
      <c r="J124" s="149">
        <f>ROUND(I124*H124,2)</f>
        <v>0</v>
      </c>
      <c r="K124" s="146" t="s">
        <v>131</v>
      </c>
      <c r="L124" s="19"/>
      <c r="M124" s="150" t="s">
        <v>1</v>
      </c>
      <c r="N124" s="151" t="s">
        <v>41</v>
      </c>
      <c r="O124" s="70">
        <v>0</v>
      </c>
      <c r="P124" s="70">
        <f>O124*H124</f>
        <v>0</v>
      </c>
      <c r="Q124" s="70">
        <v>0</v>
      </c>
      <c r="R124" s="70">
        <f>Q124*H124</f>
        <v>0</v>
      </c>
      <c r="S124" s="70">
        <v>0</v>
      </c>
      <c r="T124" s="152">
        <f>S124*H124</f>
        <v>0</v>
      </c>
      <c r="AR124" s="74" t="s">
        <v>132</v>
      </c>
      <c r="AT124" s="74" t="s">
        <v>127</v>
      </c>
      <c r="AU124" s="74" t="s">
        <v>82</v>
      </c>
      <c r="AY124" s="7" t="s">
        <v>126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7" t="s">
        <v>82</v>
      </c>
      <c r="BK124" s="153">
        <f>ROUND(I124*H124,2)</f>
        <v>0</v>
      </c>
      <c r="BL124" s="7" t="s">
        <v>132</v>
      </c>
      <c r="BM124" s="74" t="s">
        <v>143</v>
      </c>
    </row>
    <row r="125" spans="2:65" s="20" customFormat="1" ht="38.4" x14ac:dyDescent="0.2">
      <c r="B125" s="19"/>
      <c r="D125" s="154" t="s">
        <v>134</v>
      </c>
      <c r="F125" s="155" t="s">
        <v>144</v>
      </c>
      <c r="I125" s="157"/>
      <c r="L125" s="19"/>
      <c r="M125" s="156"/>
      <c r="T125" s="44"/>
      <c r="AT125" s="7" t="s">
        <v>134</v>
      </c>
      <c r="AU125" s="7" t="s">
        <v>82</v>
      </c>
    </row>
    <row r="126" spans="2:65" s="20" customFormat="1" ht="16.5" customHeight="1" x14ac:dyDescent="0.2">
      <c r="B126" s="19"/>
      <c r="C126" s="144" t="s">
        <v>125</v>
      </c>
      <c r="D126" s="144" t="s">
        <v>127</v>
      </c>
      <c r="E126" s="145" t="s">
        <v>145</v>
      </c>
      <c r="F126" s="146" t="s">
        <v>146</v>
      </c>
      <c r="G126" s="147" t="s">
        <v>130</v>
      </c>
      <c r="H126" s="148">
        <v>1</v>
      </c>
      <c r="I126" s="1"/>
      <c r="J126" s="149">
        <f>ROUND(I126*H126,2)</f>
        <v>0</v>
      </c>
      <c r="K126" s="146" t="s">
        <v>131</v>
      </c>
      <c r="L126" s="19"/>
      <c r="M126" s="150" t="s">
        <v>1</v>
      </c>
      <c r="N126" s="151" t="s">
        <v>41</v>
      </c>
      <c r="O126" s="70">
        <v>0</v>
      </c>
      <c r="P126" s="70">
        <f>O126*H126</f>
        <v>0</v>
      </c>
      <c r="Q126" s="70">
        <v>0</v>
      </c>
      <c r="R126" s="70">
        <f>Q126*H126</f>
        <v>0</v>
      </c>
      <c r="S126" s="70">
        <v>0</v>
      </c>
      <c r="T126" s="152">
        <f>S126*H126</f>
        <v>0</v>
      </c>
      <c r="AR126" s="74" t="s">
        <v>132</v>
      </c>
      <c r="AT126" s="74" t="s">
        <v>127</v>
      </c>
      <c r="AU126" s="74" t="s">
        <v>82</v>
      </c>
      <c r="AY126" s="7" t="s">
        <v>126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7" t="s">
        <v>82</v>
      </c>
      <c r="BK126" s="153">
        <f>ROUND(I126*H126,2)</f>
        <v>0</v>
      </c>
      <c r="BL126" s="7" t="s">
        <v>132</v>
      </c>
      <c r="BM126" s="74" t="s">
        <v>147</v>
      </c>
    </row>
    <row r="127" spans="2:65" s="20" customFormat="1" ht="19.2" x14ac:dyDescent="0.2">
      <c r="B127" s="19"/>
      <c r="D127" s="154" t="s">
        <v>134</v>
      </c>
      <c r="F127" s="155" t="s">
        <v>148</v>
      </c>
      <c r="I127" s="157"/>
      <c r="L127" s="19"/>
      <c r="M127" s="156"/>
      <c r="T127" s="44"/>
      <c r="AT127" s="7" t="s">
        <v>134</v>
      </c>
      <c r="AU127" s="7" t="s">
        <v>82</v>
      </c>
    </row>
    <row r="128" spans="2:65" s="20" customFormat="1" ht="16.5" customHeight="1" x14ac:dyDescent="0.2">
      <c r="B128" s="19"/>
      <c r="C128" s="144" t="s">
        <v>153</v>
      </c>
      <c r="D128" s="144" t="s">
        <v>127</v>
      </c>
      <c r="E128" s="145" t="s">
        <v>154</v>
      </c>
      <c r="F128" s="146" t="s">
        <v>155</v>
      </c>
      <c r="G128" s="147" t="s">
        <v>130</v>
      </c>
      <c r="H128" s="148">
        <v>1</v>
      </c>
      <c r="I128" s="1"/>
      <c r="J128" s="149">
        <f>ROUND(I128*H128,2)</f>
        <v>0</v>
      </c>
      <c r="K128" s="146" t="s">
        <v>131</v>
      </c>
      <c r="L128" s="19"/>
      <c r="M128" s="150" t="s">
        <v>1</v>
      </c>
      <c r="N128" s="151" t="s">
        <v>41</v>
      </c>
      <c r="O128" s="70">
        <v>0</v>
      </c>
      <c r="P128" s="70">
        <f>O128*H128</f>
        <v>0</v>
      </c>
      <c r="Q128" s="70">
        <v>0</v>
      </c>
      <c r="R128" s="70">
        <f>Q128*H128</f>
        <v>0</v>
      </c>
      <c r="S128" s="70">
        <v>0</v>
      </c>
      <c r="T128" s="152">
        <f>S128*H128</f>
        <v>0</v>
      </c>
      <c r="AR128" s="74" t="s">
        <v>132</v>
      </c>
      <c r="AT128" s="74" t="s">
        <v>127</v>
      </c>
      <c r="AU128" s="74" t="s">
        <v>82</v>
      </c>
      <c r="AY128" s="7" t="s">
        <v>126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7" t="s">
        <v>82</v>
      </c>
      <c r="BK128" s="153">
        <f>ROUND(I128*H128,2)</f>
        <v>0</v>
      </c>
      <c r="BL128" s="7" t="s">
        <v>132</v>
      </c>
      <c r="BM128" s="74" t="s">
        <v>156</v>
      </c>
    </row>
    <row r="129" spans="2:65" s="20" customFormat="1" ht="28.8" x14ac:dyDescent="0.2">
      <c r="B129" s="19"/>
      <c r="D129" s="154" t="s">
        <v>134</v>
      </c>
      <c r="F129" s="155" t="s">
        <v>157</v>
      </c>
      <c r="I129" s="157"/>
      <c r="L129" s="19"/>
      <c r="M129" s="156"/>
      <c r="T129" s="44"/>
      <c r="AT129" s="7" t="s">
        <v>134</v>
      </c>
      <c r="AU129" s="7" t="s">
        <v>82</v>
      </c>
    </row>
    <row r="130" spans="2:65" s="20" customFormat="1" ht="16.5" customHeight="1" x14ac:dyDescent="0.2">
      <c r="B130" s="19"/>
      <c r="C130" s="144" t="s">
        <v>158</v>
      </c>
      <c r="D130" s="144" t="s">
        <v>127</v>
      </c>
      <c r="E130" s="145" t="s">
        <v>159</v>
      </c>
      <c r="F130" s="146" t="s">
        <v>160</v>
      </c>
      <c r="G130" s="147" t="s">
        <v>130</v>
      </c>
      <c r="H130" s="148">
        <v>1</v>
      </c>
      <c r="I130" s="1"/>
      <c r="J130" s="149">
        <f>ROUND(I130*H130,2)</f>
        <v>0</v>
      </c>
      <c r="K130" s="146" t="s">
        <v>131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132</v>
      </c>
      <c r="AT130" s="74" t="s">
        <v>127</v>
      </c>
      <c r="AU130" s="74" t="s">
        <v>82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132</v>
      </c>
      <c r="BM130" s="74" t="s">
        <v>161</v>
      </c>
    </row>
    <row r="131" spans="2:65" s="20" customFormat="1" ht="57.6" x14ac:dyDescent="0.2">
      <c r="B131" s="19"/>
      <c r="D131" s="154" t="s">
        <v>134</v>
      </c>
      <c r="F131" s="155" t="s">
        <v>162</v>
      </c>
      <c r="I131" s="157"/>
      <c r="L131" s="19"/>
      <c r="M131" s="156"/>
      <c r="T131" s="44"/>
      <c r="AT131" s="7" t="s">
        <v>134</v>
      </c>
      <c r="AU131" s="7" t="s">
        <v>82</v>
      </c>
    </row>
    <row r="132" spans="2:65" s="20" customFormat="1" ht="16.5" customHeight="1" x14ac:dyDescent="0.2">
      <c r="B132" s="19"/>
      <c r="C132" s="144" t="s">
        <v>163</v>
      </c>
      <c r="D132" s="144" t="s">
        <v>127</v>
      </c>
      <c r="E132" s="145" t="s">
        <v>164</v>
      </c>
      <c r="F132" s="146" t="s">
        <v>165</v>
      </c>
      <c r="G132" s="147" t="s">
        <v>130</v>
      </c>
      <c r="H132" s="148">
        <v>1</v>
      </c>
      <c r="I132" s="1"/>
      <c r="J132" s="149">
        <f>ROUND(I132*H132,2)</f>
        <v>0</v>
      </c>
      <c r="K132" s="146" t="s">
        <v>131</v>
      </c>
      <c r="L132" s="19"/>
      <c r="M132" s="150" t="s">
        <v>1</v>
      </c>
      <c r="N132" s="151" t="s">
        <v>41</v>
      </c>
      <c r="O132" s="70">
        <v>0</v>
      </c>
      <c r="P132" s="70">
        <f>O132*H132</f>
        <v>0</v>
      </c>
      <c r="Q132" s="70">
        <v>0</v>
      </c>
      <c r="R132" s="70">
        <f>Q132*H132</f>
        <v>0</v>
      </c>
      <c r="S132" s="70">
        <v>0</v>
      </c>
      <c r="T132" s="152">
        <f>S132*H132</f>
        <v>0</v>
      </c>
      <c r="AR132" s="74" t="s">
        <v>132</v>
      </c>
      <c r="AT132" s="74" t="s">
        <v>127</v>
      </c>
      <c r="AU132" s="74" t="s">
        <v>82</v>
      </c>
      <c r="AY132" s="7" t="s">
        <v>126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7" t="s">
        <v>82</v>
      </c>
      <c r="BK132" s="153">
        <f>ROUND(I132*H132,2)</f>
        <v>0</v>
      </c>
      <c r="BL132" s="7" t="s">
        <v>132</v>
      </c>
      <c r="BM132" s="74" t="s">
        <v>166</v>
      </c>
    </row>
    <row r="133" spans="2:65" s="20" customFormat="1" ht="28.8" x14ac:dyDescent="0.2">
      <c r="B133" s="19"/>
      <c r="D133" s="154" t="s">
        <v>134</v>
      </c>
      <c r="F133" s="155" t="s">
        <v>167</v>
      </c>
      <c r="I133" s="157"/>
      <c r="L133" s="19"/>
      <c r="M133" s="156"/>
      <c r="T133" s="44"/>
      <c r="AT133" s="7" t="s">
        <v>134</v>
      </c>
      <c r="AU133" s="7" t="s">
        <v>82</v>
      </c>
    </row>
    <row r="134" spans="2:65" s="20" customFormat="1" ht="16.5" customHeight="1" x14ac:dyDescent="0.2">
      <c r="B134" s="19"/>
      <c r="C134" s="144" t="s">
        <v>168</v>
      </c>
      <c r="D134" s="144" t="s">
        <v>127</v>
      </c>
      <c r="E134" s="145" t="s">
        <v>169</v>
      </c>
      <c r="F134" s="146" t="s">
        <v>170</v>
      </c>
      <c r="G134" s="147" t="s">
        <v>130</v>
      </c>
      <c r="H134" s="148">
        <v>1</v>
      </c>
      <c r="I134" s="1"/>
      <c r="J134" s="149">
        <f>ROUND(I134*H134,2)</f>
        <v>0</v>
      </c>
      <c r="K134" s="146" t="s">
        <v>131</v>
      </c>
      <c r="L134" s="19"/>
      <c r="M134" s="150" t="s">
        <v>1</v>
      </c>
      <c r="N134" s="151" t="s">
        <v>41</v>
      </c>
      <c r="O134" s="70">
        <v>0</v>
      </c>
      <c r="P134" s="70">
        <f>O134*H134</f>
        <v>0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132</v>
      </c>
      <c r="AT134" s="74" t="s">
        <v>127</v>
      </c>
      <c r="AU134" s="74" t="s">
        <v>82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132</v>
      </c>
      <c r="BM134" s="74" t="s">
        <v>171</v>
      </c>
    </row>
    <row r="135" spans="2:65" s="20" customFormat="1" ht="48" x14ac:dyDescent="0.2">
      <c r="B135" s="19"/>
      <c r="D135" s="154" t="s">
        <v>134</v>
      </c>
      <c r="F135" s="155" t="s">
        <v>172</v>
      </c>
      <c r="I135" s="157"/>
      <c r="L135" s="19"/>
      <c r="M135" s="156"/>
      <c r="T135" s="44"/>
      <c r="AT135" s="7" t="s">
        <v>134</v>
      </c>
      <c r="AU135" s="7" t="s">
        <v>82</v>
      </c>
    </row>
    <row r="136" spans="2:65" s="20" customFormat="1" ht="24.15" customHeight="1" x14ac:dyDescent="0.2">
      <c r="B136" s="19"/>
      <c r="C136" s="144" t="s">
        <v>173</v>
      </c>
      <c r="D136" s="144" t="s">
        <v>127</v>
      </c>
      <c r="E136" s="145" t="s">
        <v>174</v>
      </c>
      <c r="F136" s="146" t="s">
        <v>175</v>
      </c>
      <c r="G136" s="147" t="s">
        <v>130</v>
      </c>
      <c r="H136" s="148">
        <v>1</v>
      </c>
      <c r="I136" s="1"/>
      <c r="J136" s="149">
        <f>ROUND(I136*H136,2)</f>
        <v>0</v>
      </c>
      <c r="K136" s="146" t="s">
        <v>176</v>
      </c>
      <c r="L136" s="19"/>
      <c r="M136" s="150" t="s">
        <v>1</v>
      </c>
      <c r="N136" s="151" t="s">
        <v>41</v>
      </c>
      <c r="O136" s="70">
        <v>0</v>
      </c>
      <c r="P136" s="70">
        <f>O136*H136</f>
        <v>0</v>
      </c>
      <c r="Q136" s="70">
        <v>0</v>
      </c>
      <c r="R136" s="70">
        <f>Q136*H136</f>
        <v>0</v>
      </c>
      <c r="S136" s="70">
        <v>0</v>
      </c>
      <c r="T136" s="152">
        <f>S136*H136</f>
        <v>0</v>
      </c>
      <c r="AR136" s="74" t="s">
        <v>132</v>
      </c>
      <c r="AT136" s="74" t="s">
        <v>127</v>
      </c>
      <c r="AU136" s="74" t="s">
        <v>82</v>
      </c>
      <c r="AY136" s="7" t="s">
        <v>126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7" t="s">
        <v>82</v>
      </c>
      <c r="BK136" s="153">
        <f>ROUND(I136*H136,2)</f>
        <v>0</v>
      </c>
      <c r="BL136" s="7" t="s">
        <v>132</v>
      </c>
      <c r="BM136" s="74" t="s">
        <v>177</v>
      </c>
    </row>
    <row r="137" spans="2:65" s="20" customFormat="1" ht="48" x14ac:dyDescent="0.2">
      <c r="B137" s="19"/>
      <c r="D137" s="154" t="s">
        <v>134</v>
      </c>
      <c r="F137" s="155" t="s">
        <v>178</v>
      </c>
      <c r="I137" s="157"/>
      <c r="L137" s="19"/>
      <c r="M137" s="156"/>
      <c r="T137" s="44"/>
      <c r="AT137" s="7" t="s">
        <v>134</v>
      </c>
      <c r="AU137" s="7" t="s">
        <v>82</v>
      </c>
    </row>
    <row r="138" spans="2:65" s="135" customFormat="1" ht="25.95" customHeight="1" x14ac:dyDescent="0.25">
      <c r="B138" s="134"/>
      <c r="D138" s="136" t="s">
        <v>75</v>
      </c>
      <c r="E138" s="137" t="s">
        <v>179</v>
      </c>
      <c r="F138" s="137" t="s">
        <v>180</v>
      </c>
      <c r="I138" s="161"/>
      <c r="J138" s="138">
        <f>BK138</f>
        <v>0</v>
      </c>
      <c r="L138" s="134"/>
      <c r="M138" s="139"/>
      <c r="P138" s="140">
        <f>SUM(P139:P140)</f>
        <v>0</v>
      </c>
      <c r="R138" s="140">
        <f>SUM(R139:R140)</f>
        <v>0</v>
      </c>
      <c r="T138" s="141">
        <f>SUM(T139:T140)</f>
        <v>0</v>
      </c>
      <c r="AR138" s="136" t="s">
        <v>149</v>
      </c>
      <c r="AT138" s="142" t="s">
        <v>75</v>
      </c>
      <c r="AU138" s="142" t="s">
        <v>76</v>
      </c>
      <c r="AY138" s="136" t="s">
        <v>126</v>
      </c>
      <c r="BK138" s="143">
        <f>SUM(BK139:BK140)</f>
        <v>0</v>
      </c>
    </row>
    <row r="139" spans="2:65" s="20" customFormat="1" ht="24.15" customHeight="1" x14ac:dyDescent="0.2">
      <c r="B139" s="19"/>
      <c r="C139" s="144" t="s">
        <v>181</v>
      </c>
      <c r="D139" s="144" t="s">
        <v>127</v>
      </c>
      <c r="E139" s="145" t="s">
        <v>182</v>
      </c>
      <c r="F139" s="146" t="s">
        <v>183</v>
      </c>
      <c r="G139" s="147" t="s">
        <v>130</v>
      </c>
      <c r="H139" s="148">
        <v>1</v>
      </c>
      <c r="I139" s="1"/>
      <c r="J139" s="149">
        <f>ROUND(I139*H139,2)</f>
        <v>0</v>
      </c>
      <c r="K139" s="146" t="s">
        <v>131</v>
      </c>
      <c r="L139" s="19"/>
      <c r="M139" s="150" t="s">
        <v>1</v>
      </c>
      <c r="N139" s="151" t="s">
        <v>41</v>
      </c>
      <c r="O139" s="70">
        <v>0</v>
      </c>
      <c r="P139" s="70">
        <f>O139*H139</f>
        <v>0</v>
      </c>
      <c r="Q139" s="70">
        <v>0</v>
      </c>
      <c r="R139" s="70">
        <f>Q139*H139</f>
        <v>0</v>
      </c>
      <c r="S139" s="70">
        <v>0</v>
      </c>
      <c r="T139" s="152">
        <f>S139*H139</f>
        <v>0</v>
      </c>
      <c r="AR139" s="74" t="s">
        <v>132</v>
      </c>
      <c r="AT139" s="74" t="s">
        <v>127</v>
      </c>
      <c r="AU139" s="74" t="s">
        <v>82</v>
      </c>
      <c r="AY139" s="7" t="s">
        <v>126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7" t="s">
        <v>82</v>
      </c>
      <c r="BK139" s="153">
        <f>ROUND(I139*H139,2)</f>
        <v>0</v>
      </c>
      <c r="BL139" s="7" t="s">
        <v>132</v>
      </c>
      <c r="BM139" s="74" t="s">
        <v>184</v>
      </c>
    </row>
    <row r="140" spans="2:65" s="20" customFormat="1" ht="19.2" x14ac:dyDescent="0.2">
      <c r="B140" s="19"/>
      <c r="D140" s="154" t="s">
        <v>134</v>
      </c>
      <c r="F140" s="155" t="s">
        <v>185</v>
      </c>
      <c r="L140" s="19"/>
      <c r="M140" s="158"/>
      <c r="N140" s="159"/>
      <c r="O140" s="159"/>
      <c r="P140" s="159"/>
      <c r="Q140" s="159"/>
      <c r="R140" s="159"/>
      <c r="S140" s="159"/>
      <c r="T140" s="160"/>
      <c r="AT140" s="7" t="s">
        <v>134</v>
      </c>
      <c r="AU140" s="7" t="s">
        <v>82</v>
      </c>
    </row>
    <row r="141" spans="2:65" s="20" customFormat="1" ht="6.9" customHeight="1" x14ac:dyDescent="0.2"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19"/>
    </row>
  </sheetData>
  <sheetProtection algorithmName="SHA-512" hashValue="wjLF8o6qDEMxz7Mud6tSCQN0IBLsOFlxlEDbhkjrKR4gHQ3Jjd2VoWTjQWK5rGIE2HObr8Y8zZmaSXCG+7wiVQ==" saltValue="YvDtCYWQ0GHf74MAMjGzVg==" spinCount="100000" sheet="1" objects="1" scenarios="1"/>
  <autoFilter ref="C117:K140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57"/>
  <sheetViews>
    <sheetView showGridLines="0" topLeftCell="A194" workbookViewId="0">
      <selection activeCell="V127" sqref="V127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89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293" t="s">
        <v>186</v>
      </c>
      <c r="F9" s="292"/>
      <c r="G9" s="292"/>
      <c r="H9" s="292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50" t="s">
        <v>1182</v>
      </c>
      <c r="F11" s="292"/>
      <c r="G11" s="292"/>
      <c r="H11" s="292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86" t="str">
        <f>'Rekapitulace stavby'!E14</f>
        <v xml:space="preserve"> </v>
      </c>
      <c r="F20" s="286"/>
      <c r="G20" s="286"/>
      <c r="H20" s="286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8" t="s">
        <v>1</v>
      </c>
      <c r="F29" s="288"/>
      <c r="G29" s="288"/>
      <c r="H29" s="288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ROUND(J126,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ROUND((SUM(BE126:BE356)),  2)</f>
        <v>0</v>
      </c>
      <c r="I35" s="107">
        <v>0.21</v>
      </c>
      <c r="J35" s="92">
        <f>ROUND(((SUM(BE126:BE356))*I35),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ROUND((SUM(BF126:BF356)),  2)</f>
        <v>0</v>
      </c>
      <c r="I36" s="107">
        <v>0.15</v>
      </c>
      <c r="J36" s="92">
        <f>ROUND(((SUM(BF126:BF356))*I36),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ROUND((SUM(BG126:BG356)),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ROUND((SUM(BH126:BH356)),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ROUND((SUM(BI126:BI356)),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293" t="s">
        <v>186</v>
      </c>
      <c r="F87" s="292"/>
      <c r="G87" s="292"/>
      <c r="H87" s="292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50" t="str">
        <f>E11</f>
        <v>101.1a - Komunikace - uznatelné</v>
      </c>
      <c r="F89" s="292"/>
      <c r="G89" s="292"/>
      <c r="H89" s="292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J126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J127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J128</f>
        <v>0</v>
      </c>
      <c r="L100" s="162"/>
    </row>
    <row r="101" spans="2:47" s="66" customFormat="1" ht="19.95" customHeight="1" x14ac:dyDescent="0.2">
      <c r="B101" s="162"/>
      <c r="D101" s="163" t="s">
        <v>190</v>
      </c>
      <c r="E101" s="164"/>
      <c r="F101" s="164"/>
      <c r="G101" s="164"/>
      <c r="H101" s="164"/>
      <c r="I101" s="164"/>
      <c r="J101" s="165">
        <f>J215</f>
        <v>0</v>
      </c>
      <c r="L101" s="162"/>
    </row>
    <row r="102" spans="2:47" s="66" customFormat="1" ht="19.95" customHeight="1" x14ac:dyDescent="0.2">
      <c r="B102" s="162"/>
      <c r="D102" s="163" t="s">
        <v>191</v>
      </c>
      <c r="E102" s="164"/>
      <c r="F102" s="164"/>
      <c r="G102" s="164"/>
      <c r="H102" s="164"/>
      <c r="I102" s="164"/>
      <c r="J102" s="165">
        <f>J247</f>
        <v>0</v>
      </c>
      <c r="L102" s="162"/>
    </row>
    <row r="103" spans="2:47" s="66" customFormat="1" ht="19.95" customHeight="1" x14ac:dyDescent="0.2">
      <c r="B103" s="162"/>
      <c r="D103" s="163" t="s">
        <v>192</v>
      </c>
      <c r="E103" s="164"/>
      <c r="F103" s="164"/>
      <c r="G103" s="164"/>
      <c r="H103" s="164"/>
      <c r="I103" s="164"/>
      <c r="J103" s="165">
        <f>J302</f>
        <v>0</v>
      </c>
      <c r="L103" s="162"/>
    </row>
    <row r="104" spans="2:47" s="66" customFormat="1" ht="19.95" customHeight="1" x14ac:dyDescent="0.2">
      <c r="B104" s="162"/>
      <c r="D104" s="163" t="s">
        <v>193</v>
      </c>
      <c r="E104" s="164"/>
      <c r="F104" s="164"/>
      <c r="G104" s="164"/>
      <c r="H104" s="164"/>
      <c r="I104" s="164"/>
      <c r="J104" s="165">
        <f>J355</f>
        <v>0</v>
      </c>
      <c r="L104" s="162"/>
    </row>
    <row r="105" spans="2:47" s="20" customFormat="1" ht="21.75" customHeight="1" x14ac:dyDescent="0.2">
      <c r="B105" s="19"/>
      <c r="L105" s="19"/>
    </row>
    <row r="106" spans="2:47" s="20" customFormat="1" ht="6.9" customHeight="1" x14ac:dyDescent="0.2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19"/>
    </row>
    <row r="110" spans="2:47" s="20" customFormat="1" ht="6.9" customHeight="1" x14ac:dyDescent="0.2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19"/>
    </row>
    <row r="111" spans="2:47" s="20" customFormat="1" ht="24.9" customHeight="1" x14ac:dyDescent="0.2">
      <c r="B111" s="19"/>
      <c r="C111" s="11" t="s">
        <v>110</v>
      </c>
      <c r="L111" s="19"/>
    </row>
    <row r="112" spans="2:47" s="20" customFormat="1" ht="6.9" customHeight="1" x14ac:dyDescent="0.2">
      <c r="B112" s="19"/>
      <c r="L112" s="19"/>
    </row>
    <row r="113" spans="2:63" s="20" customFormat="1" ht="12" customHeight="1" x14ac:dyDescent="0.2">
      <c r="B113" s="19"/>
      <c r="C113" s="15" t="s">
        <v>14</v>
      </c>
      <c r="L113" s="19"/>
    </row>
    <row r="114" spans="2:63" s="20" customFormat="1" ht="16.5" customHeight="1" x14ac:dyDescent="0.2">
      <c r="B114" s="19"/>
      <c r="E114" s="293" t="str">
        <f>E7</f>
        <v>Cyklotrasa Odry od lávky u kluziště po ulici Ke Koupališti</v>
      </c>
      <c r="F114" s="294"/>
      <c r="G114" s="294"/>
      <c r="H114" s="294"/>
      <c r="L114" s="19"/>
    </row>
    <row r="115" spans="2:63" ht="12" customHeight="1" x14ac:dyDescent="0.2">
      <c r="B115" s="10"/>
      <c r="C115" s="15" t="s">
        <v>102</v>
      </c>
      <c r="L115" s="10"/>
    </row>
    <row r="116" spans="2:63" s="20" customFormat="1" ht="16.5" customHeight="1" x14ac:dyDescent="0.2">
      <c r="B116" s="19"/>
      <c r="E116" s="293" t="s">
        <v>186</v>
      </c>
      <c r="F116" s="292"/>
      <c r="G116" s="292"/>
      <c r="H116" s="292"/>
      <c r="L116" s="19"/>
    </row>
    <row r="117" spans="2:63" s="20" customFormat="1" ht="12" customHeight="1" x14ac:dyDescent="0.2">
      <c r="B117" s="19"/>
      <c r="C117" s="15" t="s">
        <v>187</v>
      </c>
      <c r="L117" s="19"/>
    </row>
    <row r="118" spans="2:63" s="20" customFormat="1" ht="16.5" customHeight="1" x14ac:dyDescent="0.2">
      <c r="B118" s="19"/>
      <c r="E118" s="250" t="str">
        <f>E11</f>
        <v>101.1a - Komunikace - uznatelné</v>
      </c>
      <c r="F118" s="292"/>
      <c r="G118" s="292"/>
      <c r="H118" s="292"/>
      <c r="L118" s="19"/>
    </row>
    <row r="119" spans="2:63" s="20" customFormat="1" ht="6.9" customHeight="1" x14ac:dyDescent="0.2">
      <c r="B119" s="19"/>
      <c r="L119" s="19"/>
    </row>
    <row r="120" spans="2:63" s="20" customFormat="1" ht="12" customHeight="1" x14ac:dyDescent="0.2">
      <c r="B120" s="19"/>
      <c r="C120" s="15" t="s">
        <v>18</v>
      </c>
      <c r="F120" s="16" t="str">
        <f>F14</f>
        <v>Odry</v>
      </c>
      <c r="I120" s="15" t="s">
        <v>20</v>
      </c>
      <c r="J120" s="101">
        <f>IF(J14="","",J14)</f>
        <v>45210</v>
      </c>
      <c r="L120" s="19"/>
    </row>
    <row r="121" spans="2:63" s="20" customFormat="1" ht="6.9" customHeight="1" x14ac:dyDescent="0.2">
      <c r="B121" s="19"/>
      <c r="L121" s="19"/>
    </row>
    <row r="122" spans="2:63" s="20" customFormat="1" ht="15.15" customHeight="1" x14ac:dyDescent="0.2">
      <c r="B122" s="19"/>
      <c r="C122" s="15" t="s">
        <v>21</v>
      </c>
      <c r="F122" s="16" t="str">
        <f>E17</f>
        <v>Město Odry</v>
      </c>
      <c r="I122" s="15" t="s">
        <v>29</v>
      </c>
      <c r="J122" s="116" t="str">
        <f>E23</f>
        <v>JACKO, p&amp;v s.r.o.</v>
      </c>
      <c r="L122" s="19"/>
    </row>
    <row r="123" spans="2:63" s="20" customFormat="1" ht="15.15" customHeight="1" x14ac:dyDescent="0.2">
      <c r="B123" s="19"/>
      <c r="C123" s="15" t="s">
        <v>27</v>
      </c>
      <c r="F123" s="16" t="str">
        <f>IF(E20="","",E20)</f>
        <v xml:space="preserve"> </v>
      </c>
      <c r="I123" s="15" t="s">
        <v>34</v>
      </c>
      <c r="J123" s="116" t="str">
        <f>E26</f>
        <v>Michal Czerný</v>
      </c>
      <c r="L123" s="19"/>
    </row>
    <row r="124" spans="2:63" s="20" customFormat="1" ht="10.35" customHeight="1" x14ac:dyDescent="0.2">
      <c r="B124" s="19"/>
      <c r="L124" s="19"/>
    </row>
    <row r="125" spans="2:63" s="129" customFormat="1" ht="29.25" customHeight="1" x14ac:dyDescent="0.2">
      <c r="B125" s="125"/>
      <c r="C125" s="126" t="s">
        <v>111</v>
      </c>
      <c r="D125" s="127" t="s">
        <v>61</v>
      </c>
      <c r="E125" s="127" t="s">
        <v>57</v>
      </c>
      <c r="F125" s="127" t="s">
        <v>58</v>
      </c>
      <c r="G125" s="127" t="s">
        <v>112</v>
      </c>
      <c r="H125" s="127" t="s">
        <v>113</v>
      </c>
      <c r="I125" s="127" t="s">
        <v>114</v>
      </c>
      <c r="J125" s="127" t="s">
        <v>105</v>
      </c>
      <c r="K125" s="128" t="s">
        <v>115</v>
      </c>
      <c r="L125" s="125"/>
      <c r="M125" s="47" t="s">
        <v>1</v>
      </c>
      <c r="N125" s="48" t="s">
        <v>40</v>
      </c>
      <c r="O125" s="48" t="s">
        <v>116</v>
      </c>
      <c r="P125" s="48" t="s">
        <v>117</v>
      </c>
      <c r="Q125" s="48" t="s">
        <v>118</v>
      </c>
      <c r="R125" s="48" t="s">
        <v>119</v>
      </c>
      <c r="S125" s="48" t="s">
        <v>120</v>
      </c>
      <c r="T125" s="49" t="s">
        <v>121</v>
      </c>
    </row>
    <row r="126" spans="2:63" s="20" customFormat="1" ht="22.95" customHeight="1" x14ac:dyDescent="0.3">
      <c r="B126" s="19"/>
      <c r="C126" s="52" t="s">
        <v>122</v>
      </c>
      <c r="J126" s="130">
        <f>BK126</f>
        <v>0</v>
      </c>
      <c r="L126" s="19"/>
      <c r="M126" s="50"/>
      <c r="N126" s="42"/>
      <c r="O126" s="42"/>
      <c r="P126" s="131">
        <f>P127</f>
        <v>1779.6460840000002</v>
      </c>
      <c r="Q126" s="42"/>
      <c r="R126" s="131">
        <f>R127</f>
        <v>149.15238899999997</v>
      </c>
      <c r="S126" s="42"/>
      <c r="T126" s="132">
        <f>T127</f>
        <v>292.90249999999992</v>
      </c>
      <c r="AT126" s="7" t="s">
        <v>75</v>
      </c>
      <c r="AU126" s="7" t="s">
        <v>107</v>
      </c>
      <c r="BK126" s="133">
        <f>BK127</f>
        <v>0</v>
      </c>
    </row>
    <row r="127" spans="2:63" s="135" customFormat="1" ht="25.95" customHeight="1" x14ac:dyDescent="0.25">
      <c r="B127" s="134"/>
      <c r="D127" s="136" t="s">
        <v>75</v>
      </c>
      <c r="E127" s="137" t="s">
        <v>194</v>
      </c>
      <c r="F127" s="137" t="s">
        <v>195</v>
      </c>
      <c r="J127" s="138">
        <f>BK127</f>
        <v>0</v>
      </c>
      <c r="L127" s="134"/>
      <c r="M127" s="139"/>
      <c r="P127" s="140">
        <f>P128+P215+P247+P302+P355</f>
        <v>1779.6460840000002</v>
      </c>
      <c r="R127" s="140">
        <f>R128+R215+R247+R302+R355</f>
        <v>149.15238899999997</v>
      </c>
      <c r="T127" s="141">
        <f>T128+T215+T247+T302+T355</f>
        <v>292.90249999999992</v>
      </c>
      <c r="AR127" s="136" t="s">
        <v>82</v>
      </c>
      <c r="AT127" s="142" t="s">
        <v>75</v>
      </c>
      <c r="AU127" s="142" t="s">
        <v>76</v>
      </c>
      <c r="AY127" s="136" t="s">
        <v>126</v>
      </c>
      <c r="BK127" s="143">
        <f>BK128+BK215+BK247+BK302+BK355</f>
        <v>0</v>
      </c>
    </row>
    <row r="128" spans="2:63" s="135" customFormat="1" ht="22.95" customHeight="1" x14ac:dyDescent="0.25">
      <c r="B128" s="134"/>
      <c r="D128" s="136" t="s">
        <v>75</v>
      </c>
      <c r="E128" s="166" t="s">
        <v>82</v>
      </c>
      <c r="F128" s="166" t="s">
        <v>196</v>
      </c>
      <c r="J128" s="167">
        <f>BK128</f>
        <v>0</v>
      </c>
      <c r="L128" s="134"/>
      <c r="M128" s="139"/>
      <c r="P128" s="140">
        <f>SUM(P129:P214)</f>
        <v>671.60161000000016</v>
      </c>
      <c r="R128" s="140">
        <f>SUM(R129:R214)</f>
        <v>4.0740499999999999E-2</v>
      </c>
      <c r="T128" s="141">
        <f>SUM(T129:T214)</f>
        <v>239.38149999999993</v>
      </c>
      <c r="AR128" s="136" t="s">
        <v>82</v>
      </c>
      <c r="AT128" s="142" t="s">
        <v>75</v>
      </c>
      <c r="AU128" s="142" t="s">
        <v>82</v>
      </c>
      <c r="AY128" s="136" t="s">
        <v>126</v>
      </c>
      <c r="BK128" s="143">
        <f>SUM(BK129:BK214)</f>
        <v>0</v>
      </c>
    </row>
    <row r="129" spans="2:65" s="20" customFormat="1" ht="33" customHeight="1" x14ac:dyDescent="0.2">
      <c r="B129" s="19"/>
      <c r="C129" s="144" t="s">
        <v>82</v>
      </c>
      <c r="D129" s="144" t="s">
        <v>127</v>
      </c>
      <c r="E129" s="145" t="s">
        <v>197</v>
      </c>
      <c r="F129" s="146" t="s">
        <v>198</v>
      </c>
      <c r="G129" s="147" t="s">
        <v>199</v>
      </c>
      <c r="H129" s="148">
        <v>1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0.52</v>
      </c>
      <c r="P129" s="70">
        <f>O129*H129</f>
        <v>0.52</v>
      </c>
      <c r="Q129" s="70">
        <v>0</v>
      </c>
      <c r="R129" s="70">
        <f>Q129*H129</f>
        <v>0</v>
      </c>
      <c r="S129" s="70">
        <v>0</v>
      </c>
      <c r="T129" s="152">
        <f>S129*H129</f>
        <v>0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200</v>
      </c>
    </row>
    <row r="130" spans="2:65" s="169" customFormat="1" ht="20.399999999999999" x14ac:dyDescent="0.2">
      <c r="B130" s="168"/>
      <c r="D130" s="154" t="s">
        <v>201</v>
      </c>
      <c r="E130" s="170" t="s">
        <v>1</v>
      </c>
      <c r="F130" s="171" t="s">
        <v>202</v>
      </c>
      <c r="H130" s="172">
        <v>1</v>
      </c>
      <c r="I130" s="208"/>
      <c r="L130" s="168"/>
      <c r="M130" s="173"/>
      <c r="T130" s="174"/>
      <c r="AT130" s="170" t="s">
        <v>201</v>
      </c>
      <c r="AU130" s="170" t="s">
        <v>84</v>
      </c>
      <c r="AV130" s="169" t="s">
        <v>84</v>
      </c>
      <c r="AW130" s="169" t="s">
        <v>33</v>
      </c>
      <c r="AX130" s="169" t="s">
        <v>76</v>
      </c>
      <c r="AY130" s="170" t="s">
        <v>126</v>
      </c>
    </row>
    <row r="131" spans="2:65" s="176" customFormat="1" x14ac:dyDescent="0.2">
      <c r="B131" s="175"/>
      <c r="D131" s="154" t="s">
        <v>201</v>
      </c>
      <c r="E131" s="177" t="s">
        <v>1</v>
      </c>
      <c r="F131" s="178" t="s">
        <v>203</v>
      </c>
      <c r="H131" s="179">
        <v>1</v>
      </c>
      <c r="I131" s="209"/>
      <c r="L131" s="175"/>
      <c r="M131" s="180"/>
      <c r="T131" s="181"/>
      <c r="AT131" s="177" t="s">
        <v>201</v>
      </c>
      <c r="AU131" s="177" t="s">
        <v>84</v>
      </c>
      <c r="AV131" s="176" t="s">
        <v>125</v>
      </c>
      <c r="AW131" s="176" t="s">
        <v>33</v>
      </c>
      <c r="AX131" s="176" t="s">
        <v>82</v>
      </c>
      <c r="AY131" s="177" t="s">
        <v>126</v>
      </c>
    </row>
    <row r="132" spans="2:65" s="20" customFormat="1" ht="24.15" customHeight="1" x14ac:dyDescent="0.2">
      <c r="B132" s="19"/>
      <c r="C132" s="144" t="s">
        <v>84</v>
      </c>
      <c r="D132" s="144" t="s">
        <v>127</v>
      </c>
      <c r="E132" s="145" t="s">
        <v>204</v>
      </c>
      <c r="F132" s="146" t="s">
        <v>205</v>
      </c>
      <c r="G132" s="147" t="s">
        <v>199</v>
      </c>
      <c r="H132" s="148">
        <f>735.55-380.1</f>
        <v>355.44999999999993</v>
      </c>
      <c r="I132" s="1"/>
      <c r="J132" s="149">
        <f>ROUND(I132*H132,2)</f>
        <v>0</v>
      </c>
      <c r="K132" s="146" t="s">
        <v>131</v>
      </c>
      <c r="L132" s="19"/>
      <c r="M132" s="150" t="s">
        <v>1</v>
      </c>
      <c r="N132" s="151" t="s">
        <v>41</v>
      </c>
      <c r="O132" s="70">
        <v>0.11899999999999999</v>
      </c>
      <c r="P132" s="70">
        <f>O132*H132</f>
        <v>42.298549999999992</v>
      </c>
      <c r="Q132" s="70">
        <v>0</v>
      </c>
      <c r="R132" s="70">
        <f>Q132*H132</f>
        <v>0</v>
      </c>
      <c r="S132" s="70">
        <v>0.44</v>
      </c>
      <c r="T132" s="152">
        <f>S132*H132</f>
        <v>156.39799999999997</v>
      </c>
      <c r="AR132" s="74" t="s">
        <v>125</v>
      </c>
      <c r="AT132" s="74" t="s">
        <v>127</v>
      </c>
      <c r="AU132" s="74" t="s">
        <v>84</v>
      </c>
      <c r="AY132" s="7" t="s">
        <v>126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7" t="s">
        <v>82</v>
      </c>
      <c r="BK132" s="153">
        <f>ROUND(I132*H132,2)</f>
        <v>0</v>
      </c>
      <c r="BL132" s="7" t="s">
        <v>125</v>
      </c>
      <c r="BM132" s="74" t="s">
        <v>206</v>
      </c>
    </row>
    <row r="133" spans="2:65" s="183" customFormat="1" ht="20.399999999999999" x14ac:dyDescent="0.2">
      <c r="B133" s="182"/>
      <c r="D133" s="154" t="s">
        <v>201</v>
      </c>
      <c r="E133" s="184" t="s">
        <v>1</v>
      </c>
      <c r="F133" s="185" t="s">
        <v>207</v>
      </c>
      <c r="H133" s="184" t="s">
        <v>1</v>
      </c>
      <c r="I133" s="210"/>
      <c r="L133" s="182"/>
      <c r="M133" s="186"/>
      <c r="T133" s="187"/>
      <c r="AT133" s="184" t="s">
        <v>201</v>
      </c>
      <c r="AU133" s="184" t="s">
        <v>84</v>
      </c>
      <c r="AV133" s="183" t="s">
        <v>82</v>
      </c>
      <c r="AW133" s="183" t="s">
        <v>33</v>
      </c>
      <c r="AX133" s="183" t="s">
        <v>76</v>
      </c>
      <c r="AY133" s="184" t="s">
        <v>126</v>
      </c>
    </row>
    <row r="134" spans="2:65" s="169" customFormat="1" x14ac:dyDescent="0.2">
      <c r="B134" s="168"/>
      <c r="D134" s="154" t="s">
        <v>201</v>
      </c>
      <c r="E134" s="170" t="s">
        <v>1</v>
      </c>
      <c r="F134" s="171" t="s">
        <v>208</v>
      </c>
      <c r="H134" s="172">
        <v>735.55</v>
      </c>
      <c r="I134" s="208"/>
      <c r="L134" s="168"/>
      <c r="M134" s="173"/>
      <c r="T134" s="174"/>
      <c r="AT134" s="170" t="s">
        <v>201</v>
      </c>
      <c r="AU134" s="170" t="s">
        <v>84</v>
      </c>
      <c r="AV134" s="169" t="s">
        <v>84</v>
      </c>
      <c r="AW134" s="169" t="s">
        <v>33</v>
      </c>
      <c r="AX134" s="169" t="s">
        <v>76</v>
      </c>
      <c r="AY134" s="170" t="s">
        <v>126</v>
      </c>
    </row>
    <row r="135" spans="2:65" s="176" customFormat="1" x14ac:dyDescent="0.2">
      <c r="B135" s="175"/>
      <c r="D135" s="154" t="s">
        <v>201</v>
      </c>
      <c r="E135" s="177" t="s">
        <v>1</v>
      </c>
      <c r="F135" s="178" t="s">
        <v>1187</v>
      </c>
      <c r="H135" s="179">
        <v>735.55</v>
      </c>
      <c r="I135" s="209"/>
      <c r="L135" s="175"/>
      <c r="M135" s="180"/>
      <c r="T135" s="181"/>
      <c r="AT135" s="177" t="s">
        <v>201</v>
      </c>
      <c r="AU135" s="177" t="s">
        <v>84</v>
      </c>
      <c r="AV135" s="176" t="s">
        <v>125</v>
      </c>
      <c r="AW135" s="176" t="s">
        <v>33</v>
      </c>
      <c r="AX135" s="176" t="s">
        <v>82</v>
      </c>
      <c r="AY135" s="177" t="s">
        <v>126</v>
      </c>
    </row>
    <row r="136" spans="2:65" s="20" customFormat="1" ht="33" customHeight="1" x14ac:dyDescent="0.2">
      <c r="B136" s="19"/>
      <c r="C136" s="144" t="s">
        <v>140</v>
      </c>
      <c r="D136" s="144" t="s">
        <v>127</v>
      </c>
      <c r="E136" s="145" t="s">
        <v>209</v>
      </c>
      <c r="F136" s="146" t="s">
        <v>210</v>
      </c>
      <c r="G136" s="147" t="s">
        <v>199</v>
      </c>
      <c r="H136" s="148">
        <f>735.55-380.1</f>
        <v>355.44999999999993</v>
      </c>
      <c r="I136" s="1"/>
      <c r="J136" s="149">
        <f>ROUND(I136*H136,2)</f>
        <v>0</v>
      </c>
      <c r="K136" s="146" t="s">
        <v>131</v>
      </c>
      <c r="L136" s="19"/>
      <c r="M136" s="150" t="s">
        <v>1</v>
      </c>
      <c r="N136" s="151" t="s">
        <v>41</v>
      </c>
      <c r="O136" s="70">
        <v>2.4E-2</v>
      </c>
      <c r="P136" s="70">
        <f>O136*H136</f>
        <v>8.5307999999999993</v>
      </c>
      <c r="Q136" s="70">
        <v>9.0000000000000006E-5</v>
      </c>
      <c r="R136" s="70">
        <f>Q136*H136</f>
        <v>3.1990499999999998E-2</v>
      </c>
      <c r="S136" s="70">
        <v>0.23</v>
      </c>
      <c r="T136" s="152">
        <f>S136*H136</f>
        <v>81.753499999999988</v>
      </c>
      <c r="AR136" s="74" t="s">
        <v>125</v>
      </c>
      <c r="AT136" s="74" t="s">
        <v>127</v>
      </c>
      <c r="AU136" s="74" t="s">
        <v>84</v>
      </c>
      <c r="AY136" s="7" t="s">
        <v>126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7" t="s">
        <v>82</v>
      </c>
      <c r="BK136" s="153">
        <f>ROUND(I136*H136,2)</f>
        <v>0</v>
      </c>
      <c r="BL136" s="7" t="s">
        <v>125</v>
      </c>
      <c r="BM136" s="74" t="s">
        <v>211</v>
      </c>
    </row>
    <row r="137" spans="2:65" s="183" customFormat="1" ht="20.399999999999999" x14ac:dyDescent="0.2">
      <c r="B137" s="182"/>
      <c r="D137" s="154" t="s">
        <v>201</v>
      </c>
      <c r="E137" s="184" t="s">
        <v>1</v>
      </c>
      <c r="F137" s="185" t="s">
        <v>212</v>
      </c>
      <c r="H137" s="184" t="s">
        <v>1</v>
      </c>
      <c r="I137" s="210"/>
      <c r="L137" s="182"/>
      <c r="M137" s="186"/>
      <c r="T137" s="187"/>
      <c r="AT137" s="184" t="s">
        <v>201</v>
      </c>
      <c r="AU137" s="184" t="s">
        <v>84</v>
      </c>
      <c r="AV137" s="183" t="s">
        <v>82</v>
      </c>
      <c r="AW137" s="183" t="s">
        <v>33</v>
      </c>
      <c r="AX137" s="183" t="s">
        <v>76</v>
      </c>
      <c r="AY137" s="184" t="s">
        <v>126</v>
      </c>
    </row>
    <row r="138" spans="2:65" s="169" customFormat="1" x14ac:dyDescent="0.2">
      <c r="B138" s="168"/>
      <c r="D138" s="154" t="s">
        <v>201</v>
      </c>
      <c r="E138" s="170" t="s">
        <v>1</v>
      </c>
      <c r="F138" s="171" t="s">
        <v>213</v>
      </c>
      <c r="H138" s="172">
        <v>735.55</v>
      </c>
      <c r="I138" s="208"/>
      <c r="L138" s="168"/>
      <c r="M138" s="173"/>
      <c r="T138" s="174"/>
      <c r="AT138" s="170" t="s">
        <v>201</v>
      </c>
      <c r="AU138" s="170" t="s">
        <v>84</v>
      </c>
      <c r="AV138" s="169" t="s">
        <v>84</v>
      </c>
      <c r="AW138" s="169" t="s">
        <v>33</v>
      </c>
      <c r="AX138" s="169" t="s">
        <v>76</v>
      </c>
      <c r="AY138" s="170" t="s">
        <v>126</v>
      </c>
    </row>
    <row r="139" spans="2:65" s="176" customFormat="1" x14ac:dyDescent="0.2">
      <c r="B139" s="175"/>
      <c r="D139" s="154" t="s">
        <v>201</v>
      </c>
      <c r="E139" s="177" t="s">
        <v>1</v>
      </c>
      <c r="F139" s="178" t="s">
        <v>1187</v>
      </c>
      <c r="H139" s="179">
        <v>735.55</v>
      </c>
      <c r="I139" s="209"/>
      <c r="L139" s="175"/>
      <c r="M139" s="180"/>
      <c r="T139" s="181"/>
      <c r="AT139" s="177" t="s">
        <v>201</v>
      </c>
      <c r="AU139" s="177" t="s">
        <v>84</v>
      </c>
      <c r="AV139" s="176" t="s">
        <v>125</v>
      </c>
      <c r="AW139" s="176" t="s">
        <v>33</v>
      </c>
      <c r="AX139" s="176" t="s">
        <v>82</v>
      </c>
      <c r="AY139" s="177" t="s">
        <v>126</v>
      </c>
    </row>
    <row r="140" spans="2:65" s="20" customFormat="1" ht="16.5" customHeight="1" x14ac:dyDescent="0.2">
      <c r="B140" s="19"/>
      <c r="C140" s="144" t="s">
        <v>125</v>
      </c>
      <c r="D140" s="144" t="s">
        <v>127</v>
      </c>
      <c r="E140" s="145" t="s">
        <v>214</v>
      </c>
      <c r="F140" s="146" t="s">
        <v>215</v>
      </c>
      <c r="G140" s="147" t="s">
        <v>216</v>
      </c>
      <c r="H140" s="148">
        <v>6</v>
      </c>
      <c r="I140" s="1"/>
      <c r="J140" s="149">
        <f>ROUND(I140*H140,2)</f>
        <v>0</v>
      </c>
      <c r="K140" s="146" t="s">
        <v>131</v>
      </c>
      <c r="L140" s="19"/>
      <c r="M140" s="150" t="s">
        <v>1</v>
      </c>
      <c r="N140" s="151" t="s">
        <v>41</v>
      </c>
      <c r="O140" s="70">
        <v>0.13300000000000001</v>
      </c>
      <c r="P140" s="70">
        <f>O140*H140</f>
        <v>0.79800000000000004</v>
      </c>
      <c r="Q140" s="70">
        <v>0</v>
      </c>
      <c r="R140" s="70">
        <f>Q140*H140</f>
        <v>0</v>
      </c>
      <c r="S140" s="70">
        <v>0.20499999999999999</v>
      </c>
      <c r="T140" s="152">
        <f>S140*H140</f>
        <v>1.23</v>
      </c>
      <c r="AR140" s="74" t="s">
        <v>125</v>
      </c>
      <c r="AT140" s="74" t="s">
        <v>127</v>
      </c>
      <c r="AU140" s="74" t="s">
        <v>84</v>
      </c>
      <c r="AY140" s="7" t="s">
        <v>126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7" t="s">
        <v>82</v>
      </c>
      <c r="BK140" s="153">
        <f>ROUND(I140*H140,2)</f>
        <v>0</v>
      </c>
      <c r="BL140" s="7" t="s">
        <v>125</v>
      </c>
      <c r="BM140" s="74" t="s">
        <v>217</v>
      </c>
    </row>
    <row r="141" spans="2:65" s="169" customFormat="1" x14ac:dyDescent="0.2">
      <c r="B141" s="168"/>
      <c r="D141" s="154" t="s">
        <v>201</v>
      </c>
      <c r="E141" s="170" t="s">
        <v>1</v>
      </c>
      <c r="F141" s="171" t="s">
        <v>218</v>
      </c>
      <c r="H141" s="172">
        <v>6</v>
      </c>
      <c r="I141" s="208"/>
      <c r="L141" s="168"/>
      <c r="M141" s="173"/>
      <c r="T141" s="174"/>
      <c r="AT141" s="170" t="s">
        <v>201</v>
      </c>
      <c r="AU141" s="170" t="s">
        <v>84</v>
      </c>
      <c r="AV141" s="169" t="s">
        <v>84</v>
      </c>
      <c r="AW141" s="169" t="s">
        <v>33</v>
      </c>
      <c r="AX141" s="169" t="s">
        <v>76</v>
      </c>
      <c r="AY141" s="170" t="s">
        <v>126</v>
      </c>
    </row>
    <row r="142" spans="2:65" s="176" customFormat="1" x14ac:dyDescent="0.2">
      <c r="B142" s="175"/>
      <c r="D142" s="154" t="s">
        <v>201</v>
      </c>
      <c r="E142" s="177" t="s">
        <v>1</v>
      </c>
      <c r="F142" s="178" t="s">
        <v>203</v>
      </c>
      <c r="H142" s="179">
        <v>6</v>
      </c>
      <c r="I142" s="209"/>
      <c r="L142" s="175"/>
      <c r="M142" s="180"/>
      <c r="T142" s="181"/>
      <c r="AT142" s="177" t="s">
        <v>201</v>
      </c>
      <c r="AU142" s="177" t="s">
        <v>84</v>
      </c>
      <c r="AV142" s="176" t="s">
        <v>125</v>
      </c>
      <c r="AW142" s="176" t="s">
        <v>33</v>
      </c>
      <c r="AX142" s="176" t="s">
        <v>82</v>
      </c>
      <c r="AY142" s="177" t="s">
        <v>126</v>
      </c>
    </row>
    <row r="143" spans="2:65" s="20" customFormat="1" ht="24.15" customHeight="1" x14ac:dyDescent="0.2">
      <c r="B143" s="19"/>
      <c r="C143" s="144" t="s">
        <v>149</v>
      </c>
      <c r="D143" s="144" t="s">
        <v>127</v>
      </c>
      <c r="E143" s="145" t="s">
        <v>219</v>
      </c>
      <c r="F143" s="146" t="s">
        <v>220</v>
      </c>
      <c r="G143" s="147" t="s">
        <v>199</v>
      </c>
      <c r="H143" s="148">
        <v>584</v>
      </c>
      <c r="I143" s="1"/>
      <c r="J143" s="149">
        <f>ROUND(I143*H143,2)</f>
        <v>0</v>
      </c>
      <c r="K143" s="146" t="s">
        <v>131</v>
      </c>
      <c r="L143" s="19"/>
      <c r="M143" s="150" t="s">
        <v>1</v>
      </c>
      <c r="N143" s="151" t="s">
        <v>41</v>
      </c>
      <c r="O143" s="70">
        <v>7.5999999999999998E-2</v>
      </c>
      <c r="P143" s="70">
        <f>O143*H143</f>
        <v>44.384</v>
      </c>
      <c r="Q143" s="70">
        <v>0</v>
      </c>
      <c r="R143" s="70">
        <f>Q143*H143</f>
        <v>0</v>
      </c>
      <c r="S143" s="70">
        <v>0</v>
      </c>
      <c r="T143" s="152">
        <f>S143*H143</f>
        <v>0</v>
      </c>
      <c r="AR143" s="74" t="s">
        <v>125</v>
      </c>
      <c r="AT143" s="74" t="s">
        <v>127</v>
      </c>
      <c r="AU143" s="74" t="s">
        <v>84</v>
      </c>
      <c r="AY143" s="7" t="s">
        <v>126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7" t="s">
        <v>82</v>
      </c>
      <c r="BK143" s="153">
        <f>ROUND(I143*H143,2)</f>
        <v>0</v>
      </c>
      <c r="BL143" s="7" t="s">
        <v>125</v>
      </c>
      <c r="BM143" s="74" t="s">
        <v>221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222</v>
      </c>
      <c r="H144" s="172">
        <v>584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76" customFormat="1" x14ac:dyDescent="0.2">
      <c r="B145" s="175"/>
      <c r="D145" s="154" t="s">
        <v>201</v>
      </c>
      <c r="E145" s="177" t="s">
        <v>1</v>
      </c>
      <c r="F145" s="178" t="s">
        <v>203</v>
      </c>
      <c r="H145" s="179">
        <v>584</v>
      </c>
      <c r="I145" s="209"/>
      <c r="L145" s="175"/>
      <c r="M145" s="180"/>
      <c r="T145" s="181"/>
      <c r="AT145" s="177" t="s">
        <v>201</v>
      </c>
      <c r="AU145" s="177" t="s">
        <v>84</v>
      </c>
      <c r="AV145" s="176" t="s">
        <v>125</v>
      </c>
      <c r="AW145" s="176" t="s">
        <v>33</v>
      </c>
      <c r="AX145" s="176" t="s">
        <v>82</v>
      </c>
      <c r="AY145" s="177" t="s">
        <v>126</v>
      </c>
    </row>
    <row r="146" spans="2:65" s="20" customFormat="1" ht="33" customHeight="1" x14ac:dyDescent="0.2">
      <c r="B146" s="19"/>
      <c r="C146" s="144" t="s">
        <v>153</v>
      </c>
      <c r="D146" s="144" t="s">
        <v>127</v>
      </c>
      <c r="E146" s="145" t="s">
        <v>223</v>
      </c>
      <c r="F146" s="146" t="s">
        <v>224</v>
      </c>
      <c r="G146" s="147" t="s">
        <v>225</v>
      </c>
      <c r="H146" s="148">
        <v>803.49</v>
      </c>
      <c r="I146" s="1"/>
      <c r="J146" s="149">
        <f>ROUND(I146*H146,2)</f>
        <v>0</v>
      </c>
      <c r="K146" s="146" t="s">
        <v>131</v>
      </c>
      <c r="L146" s="19"/>
      <c r="M146" s="150" t="s">
        <v>1</v>
      </c>
      <c r="N146" s="151" t="s">
        <v>41</v>
      </c>
      <c r="O146" s="70">
        <v>0.31900000000000001</v>
      </c>
      <c r="P146" s="70">
        <f>O146*H146</f>
        <v>256.31331</v>
      </c>
      <c r="Q146" s="70">
        <v>0</v>
      </c>
      <c r="R146" s="70">
        <f>Q146*H146</f>
        <v>0</v>
      </c>
      <c r="S146" s="70">
        <v>0</v>
      </c>
      <c r="T146" s="152">
        <f>S146*H146</f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7" t="s">
        <v>82</v>
      </c>
      <c r="BK146" s="153">
        <f>ROUND(I146*H146,2)</f>
        <v>0</v>
      </c>
      <c r="BL146" s="7" t="s">
        <v>125</v>
      </c>
      <c r="BM146" s="74" t="s">
        <v>226</v>
      </c>
    </row>
    <row r="147" spans="2:65" s="169" customFormat="1" x14ac:dyDescent="0.2">
      <c r="B147" s="168"/>
      <c r="D147" s="154" t="s">
        <v>201</v>
      </c>
      <c r="E147" s="170" t="s">
        <v>1</v>
      </c>
      <c r="F147" s="171" t="s">
        <v>227</v>
      </c>
      <c r="H147" s="172">
        <v>169.36</v>
      </c>
      <c r="I147" s="208"/>
      <c r="L147" s="168"/>
      <c r="M147" s="173"/>
      <c r="T147" s="174"/>
      <c r="AT147" s="170" t="s">
        <v>201</v>
      </c>
      <c r="AU147" s="170" t="s">
        <v>84</v>
      </c>
      <c r="AV147" s="169" t="s">
        <v>84</v>
      </c>
      <c r="AW147" s="169" t="s">
        <v>33</v>
      </c>
      <c r="AX147" s="169" t="s">
        <v>76</v>
      </c>
      <c r="AY147" s="170" t="s">
        <v>126</v>
      </c>
    </row>
    <row r="148" spans="2:65" s="169" customFormat="1" x14ac:dyDescent="0.2">
      <c r="B148" s="168"/>
      <c r="D148" s="154" t="s">
        <v>201</v>
      </c>
      <c r="E148" s="170" t="s">
        <v>1</v>
      </c>
      <c r="F148" s="171" t="s">
        <v>228</v>
      </c>
      <c r="H148" s="172">
        <v>634.13</v>
      </c>
      <c r="I148" s="208"/>
      <c r="L148" s="168"/>
      <c r="M148" s="173"/>
      <c r="T148" s="174"/>
      <c r="AT148" s="170" t="s">
        <v>201</v>
      </c>
      <c r="AU148" s="170" t="s">
        <v>84</v>
      </c>
      <c r="AV148" s="169" t="s">
        <v>84</v>
      </c>
      <c r="AW148" s="169" t="s">
        <v>33</v>
      </c>
      <c r="AX148" s="169" t="s">
        <v>76</v>
      </c>
      <c r="AY148" s="170" t="s">
        <v>126</v>
      </c>
    </row>
    <row r="149" spans="2:65" s="176" customFormat="1" x14ac:dyDescent="0.2">
      <c r="B149" s="175"/>
      <c r="D149" s="154" t="s">
        <v>201</v>
      </c>
      <c r="E149" s="177" t="s">
        <v>1</v>
      </c>
      <c r="F149" s="178" t="s">
        <v>203</v>
      </c>
      <c r="H149" s="179">
        <v>803.49</v>
      </c>
      <c r="I149" s="209"/>
      <c r="L149" s="175"/>
      <c r="M149" s="180"/>
      <c r="T149" s="181"/>
      <c r="AT149" s="177" t="s">
        <v>201</v>
      </c>
      <c r="AU149" s="177" t="s">
        <v>84</v>
      </c>
      <c r="AV149" s="176" t="s">
        <v>125</v>
      </c>
      <c r="AW149" s="176" t="s">
        <v>33</v>
      </c>
      <c r="AX149" s="176" t="s">
        <v>82</v>
      </c>
      <c r="AY149" s="177" t="s">
        <v>126</v>
      </c>
    </row>
    <row r="150" spans="2:65" s="20" customFormat="1" ht="24.15" customHeight="1" x14ac:dyDescent="0.2">
      <c r="B150" s="19"/>
      <c r="C150" s="144" t="s">
        <v>158</v>
      </c>
      <c r="D150" s="144" t="s">
        <v>127</v>
      </c>
      <c r="E150" s="145" t="s">
        <v>229</v>
      </c>
      <c r="F150" s="146" t="s">
        <v>230</v>
      </c>
      <c r="G150" s="147" t="s">
        <v>225</v>
      </c>
      <c r="H150" s="148">
        <v>6.72</v>
      </c>
      <c r="I150" s="1"/>
      <c r="J150" s="149">
        <f>ROUND(I150*H150,2)</f>
        <v>0</v>
      </c>
      <c r="K150" s="146" t="s">
        <v>131</v>
      </c>
      <c r="L150" s="19"/>
      <c r="M150" s="150" t="s">
        <v>1</v>
      </c>
      <c r="N150" s="151" t="s">
        <v>41</v>
      </c>
      <c r="O150" s="70">
        <v>1.548</v>
      </c>
      <c r="P150" s="70">
        <f>O150*H150</f>
        <v>10.402559999999999</v>
      </c>
      <c r="Q150" s="70">
        <v>0</v>
      </c>
      <c r="R150" s="70">
        <f>Q150*H150</f>
        <v>0</v>
      </c>
      <c r="S150" s="70">
        <v>0</v>
      </c>
      <c r="T150" s="152">
        <f>S150*H150</f>
        <v>0</v>
      </c>
      <c r="AR150" s="74" t="s">
        <v>125</v>
      </c>
      <c r="AT150" s="74" t="s">
        <v>127</v>
      </c>
      <c r="AU150" s="74" t="s">
        <v>84</v>
      </c>
      <c r="AY150" s="7" t="s">
        <v>126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7" t="s">
        <v>82</v>
      </c>
      <c r="BK150" s="153">
        <f>ROUND(I150*H150,2)</f>
        <v>0</v>
      </c>
      <c r="BL150" s="7" t="s">
        <v>125</v>
      </c>
      <c r="BM150" s="74" t="s">
        <v>231</v>
      </c>
    </row>
    <row r="151" spans="2:65" s="169" customFormat="1" x14ac:dyDescent="0.2">
      <c r="B151" s="168"/>
      <c r="D151" s="154" t="s">
        <v>201</v>
      </c>
      <c r="E151" s="170" t="s">
        <v>1</v>
      </c>
      <c r="F151" s="171" t="s">
        <v>232</v>
      </c>
      <c r="H151" s="172">
        <v>6.72</v>
      </c>
      <c r="I151" s="208"/>
      <c r="L151" s="168"/>
      <c r="M151" s="173"/>
      <c r="T151" s="174"/>
      <c r="AT151" s="170" t="s">
        <v>201</v>
      </c>
      <c r="AU151" s="170" t="s">
        <v>84</v>
      </c>
      <c r="AV151" s="169" t="s">
        <v>84</v>
      </c>
      <c r="AW151" s="169" t="s">
        <v>33</v>
      </c>
      <c r="AX151" s="169" t="s">
        <v>76</v>
      </c>
      <c r="AY151" s="170" t="s">
        <v>126</v>
      </c>
    </row>
    <row r="152" spans="2:65" s="176" customFormat="1" x14ac:dyDescent="0.2">
      <c r="B152" s="175"/>
      <c r="D152" s="154" t="s">
        <v>201</v>
      </c>
      <c r="E152" s="177" t="s">
        <v>1</v>
      </c>
      <c r="F152" s="178" t="s">
        <v>203</v>
      </c>
      <c r="H152" s="179">
        <v>6.72</v>
      </c>
      <c r="I152" s="209"/>
      <c r="L152" s="175"/>
      <c r="M152" s="180"/>
      <c r="T152" s="181"/>
      <c r="AT152" s="177" t="s">
        <v>201</v>
      </c>
      <c r="AU152" s="177" t="s">
        <v>84</v>
      </c>
      <c r="AV152" s="176" t="s">
        <v>125</v>
      </c>
      <c r="AW152" s="176" t="s">
        <v>33</v>
      </c>
      <c r="AX152" s="176" t="s">
        <v>82</v>
      </c>
      <c r="AY152" s="177" t="s">
        <v>126</v>
      </c>
    </row>
    <row r="153" spans="2:65" s="20" customFormat="1" ht="33" customHeight="1" x14ac:dyDescent="0.2">
      <c r="B153" s="19"/>
      <c r="C153" s="144" t="s">
        <v>163</v>
      </c>
      <c r="D153" s="144" t="s">
        <v>127</v>
      </c>
      <c r="E153" s="145" t="s">
        <v>233</v>
      </c>
      <c r="F153" s="146" t="s">
        <v>234</v>
      </c>
      <c r="G153" s="147" t="s">
        <v>225</v>
      </c>
      <c r="H153" s="148">
        <v>16.8</v>
      </c>
      <c r="I153" s="1"/>
      <c r="J153" s="149">
        <f>ROUND(I153*H153,2)</f>
        <v>0</v>
      </c>
      <c r="K153" s="146" t="s">
        <v>131</v>
      </c>
      <c r="L153" s="19"/>
      <c r="M153" s="150" t="s">
        <v>1</v>
      </c>
      <c r="N153" s="151" t="s">
        <v>41</v>
      </c>
      <c r="O153" s="70">
        <v>2.3490000000000002</v>
      </c>
      <c r="P153" s="70">
        <f>O153*H153</f>
        <v>39.463200000000008</v>
      </c>
      <c r="Q153" s="70">
        <v>0</v>
      </c>
      <c r="R153" s="70">
        <f>Q153*H153</f>
        <v>0</v>
      </c>
      <c r="S153" s="70">
        <v>0</v>
      </c>
      <c r="T153" s="152">
        <f>S153*H153</f>
        <v>0</v>
      </c>
      <c r="AR153" s="74" t="s">
        <v>125</v>
      </c>
      <c r="AT153" s="74" t="s">
        <v>127</v>
      </c>
      <c r="AU153" s="74" t="s">
        <v>84</v>
      </c>
      <c r="AY153" s="7" t="s">
        <v>126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7" t="s">
        <v>82</v>
      </c>
      <c r="BK153" s="153">
        <f>ROUND(I153*H153,2)</f>
        <v>0</v>
      </c>
      <c r="BL153" s="7" t="s">
        <v>125</v>
      </c>
      <c r="BM153" s="74" t="s">
        <v>235</v>
      </c>
    </row>
    <row r="154" spans="2:65" s="169" customFormat="1" x14ac:dyDescent="0.2">
      <c r="B154" s="168"/>
      <c r="D154" s="154" t="s">
        <v>201</v>
      </c>
      <c r="E154" s="170" t="s">
        <v>1</v>
      </c>
      <c r="F154" s="171" t="s">
        <v>236</v>
      </c>
      <c r="H154" s="172">
        <v>16.8</v>
      </c>
      <c r="I154" s="208"/>
      <c r="L154" s="168"/>
      <c r="M154" s="173"/>
      <c r="T154" s="174"/>
      <c r="AT154" s="170" t="s">
        <v>201</v>
      </c>
      <c r="AU154" s="170" t="s">
        <v>84</v>
      </c>
      <c r="AV154" s="169" t="s">
        <v>84</v>
      </c>
      <c r="AW154" s="169" t="s">
        <v>33</v>
      </c>
      <c r="AX154" s="169" t="s">
        <v>76</v>
      </c>
      <c r="AY154" s="170" t="s">
        <v>126</v>
      </c>
    </row>
    <row r="155" spans="2:65" s="176" customFormat="1" x14ac:dyDescent="0.2">
      <c r="B155" s="175"/>
      <c r="D155" s="154" t="s">
        <v>201</v>
      </c>
      <c r="E155" s="177" t="s">
        <v>1</v>
      </c>
      <c r="F155" s="178" t="s">
        <v>203</v>
      </c>
      <c r="H155" s="179">
        <v>16.8</v>
      </c>
      <c r="I155" s="209"/>
      <c r="L155" s="175"/>
      <c r="M155" s="180"/>
      <c r="T155" s="181"/>
      <c r="AT155" s="177" t="s">
        <v>201</v>
      </c>
      <c r="AU155" s="177" t="s">
        <v>84</v>
      </c>
      <c r="AV155" s="176" t="s">
        <v>125</v>
      </c>
      <c r="AW155" s="176" t="s">
        <v>33</v>
      </c>
      <c r="AX155" s="176" t="s">
        <v>82</v>
      </c>
      <c r="AY155" s="177" t="s">
        <v>126</v>
      </c>
    </row>
    <row r="156" spans="2:65" s="20" customFormat="1" ht="37.950000000000003" customHeight="1" x14ac:dyDescent="0.2">
      <c r="B156" s="19"/>
      <c r="C156" s="144" t="s">
        <v>168</v>
      </c>
      <c r="D156" s="144" t="s">
        <v>127</v>
      </c>
      <c r="E156" s="145" t="s">
        <v>237</v>
      </c>
      <c r="F156" s="146" t="s">
        <v>238</v>
      </c>
      <c r="G156" s="147" t="s">
        <v>225</v>
      </c>
      <c r="H156" s="148">
        <v>95.9</v>
      </c>
      <c r="I156" s="1"/>
      <c r="J156" s="149">
        <f>ROUND(I156*H156,2)</f>
        <v>0</v>
      </c>
      <c r="K156" s="146" t="s">
        <v>131</v>
      </c>
      <c r="L156" s="19"/>
      <c r="M156" s="150" t="s">
        <v>1</v>
      </c>
      <c r="N156" s="151" t="s">
        <v>41</v>
      </c>
      <c r="O156" s="70">
        <v>6.3E-2</v>
      </c>
      <c r="P156" s="70">
        <f>O156*H156</f>
        <v>6.0417000000000005</v>
      </c>
      <c r="Q156" s="70">
        <v>0</v>
      </c>
      <c r="R156" s="70">
        <f>Q156*H156</f>
        <v>0</v>
      </c>
      <c r="S156" s="70">
        <v>0</v>
      </c>
      <c r="T156" s="152">
        <f>S156*H156</f>
        <v>0</v>
      </c>
      <c r="AR156" s="74" t="s">
        <v>125</v>
      </c>
      <c r="AT156" s="74" t="s">
        <v>127</v>
      </c>
      <c r="AU156" s="74" t="s">
        <v>84</v>
      </c>
      <c r="AY156" s="7" t="s">
        <v>126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7" t="s">
        <v>82</v>
      </c>
      <c r="BK156" s="153">
        <f>ROUND(I156*H156,2)</f>
        <v>0</v>
      </c>
      <c r="BL156" s="7" t="s">
        <v>125</v>
      </c>
      <c r="BM156" s="74" t="s">
        <v>239</v>
      </c>
    </row>
    <row r="157" spans="2:65" s="169" customFormat="1" x14ac:dyDescent="0.2">
      <c r="B157" s="168"/>
      <c r="D157" s="154" t="s">
        <v>201</v>
      </c>
      <c r="E157" s="170" t="s">
        <v>1</v>
      </c>
      <c r="F157" s="171" t="s">
        <v>240</v>
      </c>
      <c r="H157" s="172">
        <v>58.4</v>
      </c>
      <c r="I157" s="208"/>
      <c r="L157" s="168"/>
      <c r="M157" s="173"/>
      <c r="T157" s="174"/>
      <c r="AT157" s="170" t="s">
        <v>201</v>
      </c>
      <c r="AU157" s="170" t="s">
        <v>84</v>
      </c>
      <c r="AV157" s="169" t="s">
        <v>84</v>
      </c>
      <c r="AW157" s="169" t="s">
        <v>33</v>
      </c>
      <c r="AX157" s="169" t="s">
        <v>76</v>
      </c>
      <c r="AY157" s="170" t="s">
        <v>126</v>
      </c>
    </row>
    <row r="158" spans="2:65" s="169" customFormat="1" ht="20.399999999999999" x14ac:dyDescent="0.2">
      <c r="B158" s="168"/>
      <c r="D158" s="154" t="s">
        <v>201</v>
      </c>
      <c r="E158" s="170" t="s">
        <v>1</v>
      </c>
      <c r="F158" s="171" t="s">
        <v>241</v>
      </c>
      <c r="H158" s="172">
        <v>37.5</v>
      </c>
      <c r="I158" s="208"/>
      <c r="L158" s="168"/>
      <c r="M158" s="173"/>
      <c r="T158" s="174"/>
      <c r="AT158" s="170" t="s">
        <v>201</v>
      </c>
      <c r="AU158" s="170" t="s">
        <v>84</v>
      </c>
      <c r="AV158" s="169" t="s">
        <v>84</v>
      </c>
      <c r="AW158" s="169" t="s">
        <v>33</v>
      </c>
      <c r="AX158" s="169" t="s">
        <v>76</v>
      </c>
      <c r="AY158" s="170" t="s">
        <v>126</v>
      </c>
    </row>
    <row r="159" spans="2:65" s="176" customFormat="1" x14ac:dyDescent="0.2">
      <c r="B159" s="175"/>
      <c r="D159" s="154" t="s">
        <v>201</v>
      </c>
      <c r="E159" s="177" t="s">
        <v>1</v>
      </c>
      <c r="F159" s="178" t="s">
        <v>203</v>
      </c>
      <c r="H159" s="179">
        <v>95.9</v>
      </c>
      <c r="I159" s="209"/>
      <c r="L159" s="175"/>
      <c r="M159" s="180"/>
      <c r="T159" s="181"/>
      <c r="AT159" s="177" t="s">
        <v>201</v>
      </c>
      <c r="AU159" s="177" t="s">
        <v>84</v>
      </c>
      <c r="AV159" s="176" t="s">
        <v>125</v>
      </c>
      <c r="AW159" s="176" t="s">
        <v>33</v>
      </c>
      <c r="AX159" s="176" t="s">
        <v>82</v>
      </c>
      <c r="AY159" s="177" t="s">
        <v>126</v>
      </c>
    </row>
    <row r="160" spans="2:65" s="20" customFormat="1" ht="37.950000000000003" customHeight="1" x14ac:dyDescent="0.2">
      <c r="B160" s="19"/>
      <c r="C160" s="144" t="s">
        <v>173</v>
      </c>
      <c r="D160" s="144" t="s">
        <v>127</v>
      </c>
      <c r="E160" s="145" t="s">
        <v>242</v>
      </c>
      <c r="F160" s="146" t="s">
        <v>243</v>
      </c>
      <c r="G160" s="147" t="s">
        <v>225</v>
      </c>
      <c r="H160" s="148">
        <v>803.49</v>
      </c>
      <c r="I160" s="1"/>
      <c r="J160" s="149">
        <f>ROUND(I160*H160,2)</f>
        <v>0</v>
      </c>
      <c r="K160" s="146" t="s">
        <v>131</v>
      </c>
      <c r="L160" s="19"/>
      <c r="M160" s="150" t="s">
        <v>1</v>
      </c>
      <c r="N160" s="151" t="s">
        <v>41</v>
      </c>
      <c r="O160" s="70">
        <v>9.9000000000000005E-2</v>
      </c>
      <c r="P160" s="70">
        <f>O160*H160</f>
        <v>79.545510000000007</v>
      </c>
      <c r="Q160" s="70">
        <v>0</v>
      </c>
      <c r="R160" s="70">
        <f>Q160*H160</f>
        <v>0</v>
      </c>
      <c r="S160" s="70">
        <v>0</v>
      </c>
      <c r="T160" s="152">
        <f>S160*H160</f>
        <v>0</v>
      </c>
      <c r="AR160" s="74" t="s">
        <v>125</v>
      </c>
      <c r="AT160" s="74" t="s">
        <v>127</v>
      </c>
      <c r="AU160" s="74" t="s">
        <v>84</v>
      </c>
      <c r="AY160" s="7" t="s">
        <v>126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7" t="s">
        <v>82</v>
      </c>
      <c r="BK160" s="153">
        <f>ROUND(I160*H160,2)</f>
        <v>0</v>
      </c>
      <c r="BL160" s="7" t="s">
        <v>125</v>
      </c>
      <c r="BM160" s="74" t="s">
        <v>244</v>
      </c>
    </row>
    <row r="161" spans="2:65" s="169" customFormat="1" x14ac:dyDescent="0.2">
      <c r="B161" s="168"/>
      <c r="D161" s="154" t="s">
        <v>201</v>
      </c>
      <c r="E161" s="170" t="s">
        <v>1</v>
      </c>
      <c r="F161" s="171" t="s">
        <v>245</v>
      </c>
      <c r="H161" s="172">
        <v>169.36</v>
      </c>
      <c r="I161" s="208"/>
      <c r="L161" s="168"/>
      <c r="M161" s="173"/>
      <c r="T161" s="174"/>
      <c r="AT161" s="170" t="s">
        <v>201</v>
      </c>
      <c r="AU161" s="170" t="s">
        <v>84</v>
      </c>
      <c r="AV161" s="169" t="s">
        <v>84</v>
      </c>
      <c r="AW161" s="169" t="s">
        <v>33</v>
      </c>
      <c r="AX161" s="169" t="s">
        <v>76</v>
      </c>
      <c r="AY161" s="170" t="s">
        <v>126</v>
      </c>
    </row>
    <row r="162" spans="2:65" s="169" customFormat="1" x14ac:dyDescent="0.2">
      <c r="B162" s="168"/>
      <c r="D162" s="154" t="s">
        <v>201</v>
      </c>
      <c r="E162" s="170" t="s">
        <v>1</v>
      </c>
      <c r="F162" s="171" t="s">
        <v>246</v>
      </c>
      <c r="H162" s="172">
        <v>634.13</v>
      </c>
      <c r="I162" s="208"/>
      <c r="L162" s="168"/>
      <c r="M162" s="173"/>
      <c r="T162" s="174"/>
      <c r="AT162" s="170" t="s">
        <v>201</v>
      </c>
      <c r="AU162" s="170" t="s">
        <v>84</v>
      </c>
      <c r="AV162" s="169" t="s">
        <v>84</v>
      </c>
      <c r="AW162" s="169" t="s">
        <v>33</v>
      </c>
      <c r="AX162" s="169" t="s">
        <v>76</v>
      </c>
      <c r="AY162" s="170" t="s">
        <v>126</v>
      </c>
    </row>
    <row r="163" spans="2:65" s="176" customFormat="1" x14ac:dyDescent="0.2">
      <c r="B163" s="175"/>
      <c r="D163" s="154" t="s">
        <v>201</v>
      </c>
      <c r="E163" s="177" t="s">
        <v>1</v>
      </c>
      <c r="F163" s="178" t="s">
        <v>203</v>
      </c>
      <c r="H163" s="179">
        <v>803.49</v>
      </c>
      <c r="I163" s="209"/>
      <c r="L163" s="175"/>
      <c r="M163" s="180"/>
      <c r="T163" s="181"/>
      <c r="AT163" s="177" t="s">
        <v>201</v>
      </c>
      <c r="AU163" s="177" t="s">
        <v>84</v>
      </c>
      <c r="AV163" s="176" t="s">
        <v>125</v>
      </c>
      <c r="AW163" s="176" t="s">
        <v>33</v>
      </c>
      <c r="AX163" s="176" t="s">
        <v>82</v>
      </c>
      <c r="AY163" s="177" t="s">
        <v>126</v>
      </c>
    </row>
    <row r="164" spans="2:65" s="20" customFormat="1" ht="37.950000000000003" customHeight="1" x14ac:dyDescent="0.2">
      <c r="B164" s="19"/>
      <c r="C164" s="144" t="s">
        <v>181</v>
      </c>
      <c r="D164" s="144" t="s">
        <v>127</v>
      </c>
      <c r="E164" s="145" t="s">
        <v>247</v>
      </c>
      <c r="F164" s="146" t="s">
        <v>248</v>
      </c>
      <c r="G164" s="147" t="s">
        <v>225</v>
      </c>
      <c r="H164" s="148">
        <v>4017.45</v>
      </c>
      <c r="I164" s="1"/>
      <c r="J164" s="149">
        <f>ROUND(I164*H164,2)</f>
        <v>0</v>
      </c>
      <c r="K164" s="146" t="s">
        <v>131</v>
      </c>
      <c r="L164" s="19"/>
      <c r="M164" s="150" t="s">
        <v>1</v>
      </c>
      <c r="N164" s="151" t="s">
        <v>41</v>
      </c>
      <c r="O164" s="70">
        <v>6.0000000000000001E-3</v>
      </c>
      <c r="P164" s="70">
        <f>O164*H164</f>
        <v>24.104700000000001</v>
      </c>
      <c r="Q164" s="70">
        <v>0</v>
      </c>
      <c r="R164" s="70">
        <f>Q164*H164</f>
        <v>0</v>
      </c>
      <c r="S164" s="70">
        <v>0</v>
      </c>
      <c r="T164" s="152">
        <f>S164*H164</f>
        <v>0</v>
      </c>
      <c r="AR164" s="74" t="s">
        <v>125</v>
      </c>
      <c r="AT164" s="74" t="s">
        <v>127</v>
      </c>
      <c r="AU164" s="74" t="s">
        <v>84</v>
      </c>
      <c r="AY164" s="7" t="s">
        <v>126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7" t="s">
        <v>82</v>
      </c>
      <c r="BK164" s="153">
        <f>ROUND(I164*H164,2)</f>
        <v>0</v>
      </c>
      <c r="BL164" s="7" t="s">
        <v>125</v>
      </c>
      <c r="BM164" s="74" t="s">
        <v>249</v>
      </c>
    </row>
    <row r="165" spans="2:65" s="183" customFormat="1" x14ac:dyDescent="0.2">
      <c r="B165" s="182"/>
      <c r="D165" s="154" t="s">
        <v>201</v>
      </c>
      <c r="E165" s="184" t="s">
        <v>1</v>
      </c>
      <c r="F165" s="185" t="s">
        <v>250</v>
      </c>
      <c r="H165" s="184" t="s">
        <v>1</v>
      </c>
      <c r="I165" s="210"/>
      <c r="L165" s="182"/>
      <c r="M165" s="186"/>
      <c r="T165" s="187"/>
      <c r="AT165" s="184" t="s">
        <v>201</v>
      </c>
      <c r="AU165" s="184" t="s">
        <v>84</v>
      </c>
      <c r="AV165" s="183" t="s">
        <v>82</v>
      </c>
      <c r="AW165" s="183" t="s">
        <v>33</v>
      </c>
      <c r="AX165" s="183" t="s">
        <v>76</v>
      </c>
      <c r="AY165" s="184" t="s">
        <v>126</v>
      </c>
    </row>
    <row r="166" spans="2:65" s="169" customFormat="1" x14ac:dyDescent="0.2">
      <c r="B166" s="168"/>
      <c r="D166" s="154" t="s">
        <v>201</v>
      </c>
      <c r="E166" s="170" t="s">
        <v>1</v>
      </c>
      <c r="F166" s="171" t="s">
        <v>251</v>
      </c>
      <c r="H166" s="172">
        <v>846.8</v>
      </c>
      <c r="I166" s="208"/>
      <c r="L166" s="168"/>
      <c r="M166" s="173"/>
      <c r="T166" s="174"/>
      <c r="AT166" s="170" t="s">
        <v>201</v>
      </c>
      <c r="AU166" s="170" t="s">
        <v>84</v>
      </c>
      <c r="AV166" s="169" t="s">
        <v>84</v>
      </c>
      <c r="AW166" s="169" t="s">
        <v>33</v>
      </c>
      <c r="AX166" s="169" t="s">
        <v>76</v>
      </c>
      <c r="AY166" s="170" t="s">
        <v>126</v>
      </c>
    </row>
    <row r="167" spans="2:65" s="169" customFormat="1" x14ac:dyDescent="0.2">
      <c r="B167" s="168"/>
      <c r="D167" s="154" t="s">
        <v>201</v>
      </c>
      <c r="E167" s="170" t="s">
        <v>1</v>
      </c>
      <c r="F167" s="171" t="s">
        <v>252</v>
      </c>
      <c r="H167" s="172">
        <v>3170.65</v>
      </c>
      <c r="I167" s="208"/>
      <c r="L167" s="168"/>
      <c r="M167" s="173"/>
      <c r="T167" s="174"/>
      <c r="AT167" s="170" t="s">
        <v>201</v>
      </c>
      <c r="AU167" s="170" t="s">
        <v>84</v>
      </c>
      <c r="AV167" s="169" t="s">
        <v>84</v>
      </c>
      <c r="AW167" s="169" t="s">
        <v>33</v>
      </c>
      <c r="AX167" s="169" t="s">
        <v>76</v>
      </c>
      <c r="AY167" s="170" t="s">
        <v>126</v>
      </c>
    </row>
    <row r="168" spans="2:65" s="176" customFormat="1" x14ac:dyDescent="0.2">
      <c r="B168" s="175"/>
      <c r="D168" s="154" t="s">
        <v>201</v>
      </c>
      <c r="E168" s="177" t="s">
        <v>1</v>
      </c>
      <c r="F168" s="178" t="s">
        <v>203</v>
      </c>
      <c r="H168" s="179">
        <v>4017.45</v>
      </c>
      <c r="I168" s="209"/>
      <c r="L168" s="175"/>
      <c r="M168" s="180"/>
      <c r="T168" s="181"/>
      <c r="AT168" s="177" t="s">
        <v>201</v>
      </c>
      <c r="AU168" s="177" t="s">
        <v>84</v>
      </c>
      <c r="AV168" s="176" t="s">
        <v>125</v>
      </c>
      <c r="AW168" s="176" t="s">
        <v>33</v>
      </c>
      <c r="AX168" s="176" t="s">
        <v>82</v>
      </c>
      <c r="AY168" s="177" t="s">
        <v>126</v>
      </c>
    </row>
    <row r="169" spans="2:65" s="20" customFormat="1" ht="24.15" customHeight="1" x14ac:dyDescent="0.2">
      <c r="B169" s="19"/>
      <c r="C169" s="144" t="s">
        <v>253</v>
      </c>
      <c r="D169" s="144" t="s">
        <v>127</v>
      </c>
      <c r="E169" s="145" t="s">
        <v>254</v>
      </c>
      <c r="F169" s="146" t="s">
        <v>255</v>
      </c>
      <c r="G169" s="147" t="s">
        <v>225</v>
      </c>
      <c r="H169" s="148">
        <v>37.5</v>
      </c>
      <c r="I169" s="1"/>
      <c r="J169" s="149">
        <f>ROUND(I169*H169,2)</f>
        <v>0</v>
      </c>
      <c r="K169" s="146" t="s">
        <v>131</v>
      </c>
      <c r="L169" s="19"/>
      <c r="M169" s="150" t="s">
        <v>1</v>
      </c>
      <c r="N169" s="151" t="s">
        <v>41</v>
      </c>
      <c r="O169" s="70">
        <v>0.19700000000000001</v>
      </c>
      <c r="P169" s="70">
        <f>O169*H169</f>
        <v>7.3875000000000002</v>
      </c>
      <c r="Q169" s="70">
        <v>0</v>
      </c>
      <c r="R169" s="70">
        <f>Q169*H169</f>
        <v>0</v>
      </c>
      <c r="S169" s="70">
        <v>0</v>
      </c>
      <c r="T169" s="152">
        <f>S169*H169</f>
        <v>0</v>
      </c>
      <c r="AR169" s="74" t="s">
        <v>125</v>
      </c>
      <c r="AT169" s="74" t="s">
        <v>127</v>
      </c>
      <c r="AU169" s="74" t="s">
        <v>84</v>
      </c>
      <c r="AY169" s="7" t="s">
        <v>126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7" t="s">
        <v>82</v>
      </c>
      <c r="BK169" s="153">
        <f>ROUND(I169*H169,2)</f>
        <v>0</v>
      </c>
      <c r="BL169" s="7" t="s">
        <v>125</v>
      </c>
      <c r="BM169" s="74" t="s">
        <v>256</v>
      </c>
    </row>
    <row r="170" spans="2:65" s="169" customFormat="1" x14ac:dyDescent="0.2">
      <c r="B170" s="168"/>
      <c r="D170" s="154" t="s">
        <v>201</v>
      </c>
      <c r="E170" s="170" t="s">
        <v>1</v>
      </c>
      <c r="F170" s="171" t="s">
        <v>257</v>
      </c>
      <c r="H170" s="172">
        <v>37.5</v>
      </c>
      <c r="I170" s="208"/>
      <c r="L170" s="168"/>
      <c r="M170" s="173"/>
      <c r="T170" s="174"/>
      <c r="AT170" s="170" t="s">
        <v>201</v>
      </c>
      <c r="AU170" s="170" t="s">
        <v>84</v>
      </c>
      <c r="AV170" s="169" t="s">
        <v>84</v>
      </c>
      <c r="AW170" s="169" t="s">
        <v>33</v>
      </c>
      <c r="AX170" s="169" t="s">
        <v>76</v>
      </c>
      <c r="AY170" s="170" t="s">
        <v>126</v>
      </c>
    </row>
    <row r="171" spans="2:65" s="176" customFormat="1" x14ac:dyDescent="0.2">
      <c r="B171" s="175"/>
      <c r="D171" s="154" t="s">
        <v>201</v>
      </c>
      <c r="E171" s="177" t="s">
        <v>1</v>
      </c>
      <c r="F171" s="178" t="s">
        <v>203</v>
      </c>
      <c r="H171" s="179">
        <v>37.5</v>
      </c>
      <c r="I171" s="209"/>
      <c r="L171" s="175"/>
      <c r="M171" s="180"/>
      <c r="T171" s="181"/>
      <c r="AT171" s="177" t="s">
        <v>201</v>
      </c>
      <c r="AU171" s="177" t="s">
        <v>84</v>
      </c>
      <c r="AV171" s="176" t="s">
        <v>125</v>
      </c>
      <c r="AW171" s="176" t="s">
        <v>33</v>
      </c>
      <c r="AX171" s="176" t="s">
        <v>82</v>
      </c>
      <c r="AY171" s="177" t="s">
        <v>126</v>
      </c>
    </row>
    <row r="172" spans="2:65" s="20" customFormat="1" ht="24.15" customHeight="1" x14ac:dyDescent="0.2">
      <c r="B172" s="19"/>
      <c r="C172" s="144" t="s">
        <v>258</v>
      </c>
      <c r="D172" s="144" t="s">
        <v>127</v>
      </c>
      <c r="E172" s="145" t="s">
        <v>259</v>
      </c>
      <c r="F172" s="146" t="s">
        <v>260</v>
      </c>
      <c r="G172" s="147" t="s">
        <v>225</v>
      </c>
      <c r="H172" s="148">
        <f>89.2-46</f>
        <v>43.2</v>
      </c>
      <c r="I172" s="1"/>
      <c r="J172" s="149">
        <f>ROUND(I172*H172,2)</f>
        <v>0</v>
      </c>
      <c r="K172" s="146" t="s">
        <v>131</v>
      </c>
      <c r="L172" s="19"/>
      <c r="M172" s="150" t="s">
        <v>1</v>
      </c>
      <c r="N172" s="151" t="s">
        <v>41</v>
      </c>
      <c r="O172" s="70">
        <v>0.17399999999999999</v>
      </c>
      <c r="P172" s="70">
        <f>O172*H172</f>
        <v>7.5167999999999999</v>
      </c>
      <c r="Q172" s="70">
        <v>0</v>
      </c>
      <c r="R172" s="70">
        <f>Q172*H172</f>
        <v>0</v>
      </c>
      <c r="S172" s="70">
        <v>0</v>
      </c>
      <c r="T172" s="152">
        <f>S172*H172</f>
        <v>0</v>
      </c>
      <c r="AR172" s="74" t="s">
        <v>125</v>
      </c>
      <c r="AT172" s="74" t="s">
        <v>127</v>
      </c>
      <c r="AU172" s="74" t="s">
        <v>84</v>
      </c>
      <c r="AY172" s="7" t="s">
        <v>126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7" t="s">
        <v>82</v>
      </c>
      <c r="BK172" s="153">
        <f>ROUND(I172*H172,2)</f>
        <v>0</v>
      </c>
      <c r="BL172" s="7" t="s">
        <v>125</v>
      </c>
      <c r="BM172" s="74" t="s">
        <v>261</v>
      </c>
    </row>
    <row r="173" spans="2:65" s="183" customFormat="1" ht="20.399999999999999" x14ac:dyDescent="0.2">
      <c r="B173" s="182"/>
      <c r="D173" s="154" t="s">
        <v>201</v>
      </c>
      <c r="E173" s="184" t="s">
        <v>1</v>
      </c>
      <c r="F173" s="185" t="s">
        <v>262</v>
      </c>
      <c r="H173" s="184" t="s">
        <v>1</v>
      </c>
      <c r="I173" s="210"/>
      <c r="L173" s="182"/>
      <c r="M173" s="186"/>
      <c r="T173" s="187"/>
      <c r="AT173" s="184" t="s">
        <v>201</v>
      </c>
      <c r="AU173" s="184" t="s">
        <v>84</v>
      </c>
      <c r="AV173" s="183" t="s">
        <v>82</v>
      </c>
      <c r="AW173" s="183" t="s">
        <v>33</v>
      </c>
      <c r="AX173" s="183" t="s">
        <v>76</v>
      </c>
      <c r="AY173" s="184" t="s">
        <v>126</v>
      </c>
    </row>
    <row r="174" spans="2:65" s="169" customFormat="1" ht="20.399999999999999" x14ac:dyDescent="0.2">
      <c r="B174" s="168"/>
      <c r="D174" s="154" t="s">
        <v>201</v>
      </c>
      <c r="E174" s="170" t="s">
        <v>1</v>
      </c>
      <c r="F174" s="171" t="s">
        <v>263</v>
      </c>
      <c r="H174" s="172">
        <v>89.2</v>
      </c>
      <c r="I174" s="208"/>
      <c r="L174" s="168"/>
      <c r="M174" s="173"/>
      <c r="T174" s="174"/>
      <c r="AT174" s="170" t="s">
        <v>201</v>
      </c>
      <c r="AU174" s="170" t="s">
        <v>84</v>
      </c>
      <c r="AV174" s="169" t="s">
        <v>84</v>
      </c>
      <c r="AW174" s="169" t="s">
        <v>33</v>
      </c>
      <c r="AX174" s="169" t="s">
        <v>76</v>
      </c>
      <c r="AY174" s="170" t="s">
        <v>126</v>
      </c>
    </row>
    <row r="175" spans="2:65" s="176" customFormat="1" x14ac:dyDescent="0.2">
      <c r="B175" s="175"/>
      <c r="D175" s="154" t="s">
        <v>201</v>
      </c>
      <c r="E175" s="177" t="s">
        <v>1</v>
      </c>
      <c r="F175" s="178" t="s">
        <v>1187</v>
      </c>
      <c r="H175" s="179">
        <v>89.2</v>
      </c>
      <c r="I175" s="209"/>
      <c r="L175" s="175"/>
      <c r="M175" s="180"/>
      <c r="T175" s="181"/>
      <c r="AT175" s="177" t="s">
        <v>201</v>
      </c>
      <c r="AU175" s="177" t="s">
        <v>84</v>
      </c>
      <c r="AV175" s="176" t="s">
        <v>125</v>
      </c>
      <c r="AW175" s="176" t="s">
        <v>33</v>
      </c>
      <c r="AX175" s="176" t="s">
        <v>82</v>
      </c>
      <c r="AY175" s="177" t="s">
        <v>126</v>
      </c>
    </row>
    <row r="176" spans="2:65" s="20" customFormat="1" ht="33" customHeight="1" x14ac:dyDescent="0.2">
      <c r="B176" s="19"/>
      <c r="C176" s="144" t="s">
        <v>264</v>
      </c>
      <c r="D176" s="144" t="s">
        <v>127</v>
      </c>
      <c r="E176" s="145" t="s">
        <v>265</v>
      </c>
      <c r="F176" s="146" t="s">
        <v>266</v>
      </c>
      <c r="G176" s="147" t="s">
        <v>267</v>
      </c>
      <c r="H176" s="148">
        <v>1446.2819999999999</v>
      </c>
      <c r="I176" s="1"/>
      <c r="J176" s="149">
        <f>ROUND(I176*H176,2)</f>
        <v>0</v>
      </c>
      <c r="K176" s="146" t="s">
        <v>131</v>
      </c>
      <c r="L176" s="19"/>
      <c r="M176" s="150" t="s">
        <v>1</v>
      </c>
      <c r="N176" s="151" t="s">
        <v>41</v>
      </c>
      <c r="O176" s="70">
        <v>0</v>
      </c>
      <c r="P176" s="70">
        <f>O176*H176</f>
        <v>0</v>
      </c>
      <c r="Q176" s="70">
        <v>0</v>
      </c>
      <c r="R176" s="70">
        <f>Q176*H176</f>
        <v>0</v>
      </c>
      <c r="S176" s="70">
        <v>0</v>
      </c>
      <c r="T176" s="152">
        <f>S176*H176</f>
        <v>0</v>
      </c>
      <c r="AR176" s="74" t="s">
        <v>125</v>
      </c>
      <c r="AT176" s="74" t="s">
        <v>127</v>
      </c>
      <c r="AU176" s="74" t="s">
        <v>84</v>
      </c>
      <c r="AY176" s="7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7" t="s">
        <v>82</v>
      </c>
      <c r="BK176" s="153">
        <f>ROUND(I176*H176,2)</f>
        <v>0</v>
      </c>
      <c r="BL176" s="7" t="s">
        <v>125</v>
      </c>
      <c r="BM176" s="74" t="s">
        <v>268</v>
      </c>
    </row>
    <row r="177" spans="2:65" s="169" customFormat="1" x14ac:dyDescent="0.2">
      <c r="B177" s="168"/>
      <c r="D177" s="154" t="s">
        <v>201</v>
      </c>
      <c r="E177" s="170" t="s">
        <v>1</v>
      </c>
      <c r="F177" s="171" t="s">
        <v>269</v>
      </c>
      <c r="H177" s="172">
        <v>304.84800000000001</v>
      </c>
      <c r="I177" s="208"/>
      <c r="L177" s="168"/>
      <c r="M177" s="173"/>
      <c r="T177" s="174"/>
      <c r="AT177" s="170" t="s">
        <v>201</v>
      </c>
      <c r="AU177" s="170" t="s">
        <v>84</v>
      </c>
      <c r="AV177" s="169" t="s">
        <v>84</v>
      </c>
      <c r="AW177" s="169" t="s">
        <v>33</v>
      </c>
      <c r="AX177" s="169" t="s">
        <v>76</v>
      </c>
      <c r="AY177" s="170" t="s">
        <v>126</v>
      </c>
    </row>
    <row r="178" spans="2:65" s="169" customFormat="1" x14ac:dyDescent="0.2">
      <c r="B178" s="168"/>
      <c r="D178" s="154" t="s">
        <v>201</v>
      </c>
      <c r="E178" s="170" t="s">
        <v>1</v>
      </c>
      <c r="F178" s="171" t="s">
        <v>270</v>
      </c>
      <c r="H178" s="172">
        <v>1141.434</v>
      </c>
      <c r="I178" s="208"/>
      <c r="L178" s="168"/>
      <c r="M178" s="173"/>
      <c r="T178" s="174"/>
      <c r="AT178" s="170" t="s">
        <v>201</v>
      </c>
      <c r="AU178" s="170" t="s">
        <v>84</v>
      </c>
      <c r="AV178" s="169" t="s">
        <v>84</v>
      </c>
      <c r="AW178" s="169" t="s">
        <v>33</v>
      </c>
      <c r="AX178" s="169" t="s">
        <v>76</v>
      </c>
      <c r="AY178" s="170" t="s">
        <v>126</v>
      </c>
    </row>
    <row r="179" spans="2:65" s="176" customFormat="1" x14ac:dyDescent="0.2">
      <c r="B179" s="175"/>
      <c r="D179" s="154" t="s">
        <v>201</v>
      </c>
      <c r="E179" s="177" t="s">
        <v>1</v>
      </c>
      <c r="F179" s="178" t="s">
        <v>203</v>
      </c>
      <c r="H179" s="179">
        <v>1446.2819999999999</v>
      </c>
      <c r="I179" s="209"/>
      <c r="L179" s="175"/>
      <c r="M179" s="180"/>
      <c r="T179" s="181"/>
      <c r="AT179" s="177" t="s">
        <v>201</v>
      </c>
      <c r="AU179" s="177" t="s">
        <v>84</v>
      </c>
      <c r="AV179" s="176" t="s">
        <v>125</v>
      </c>
      <c r="AW179" s="176" t="s">
        <v>33</v>
      </c>
      <c r="AX179" s="176" t="s">
        <v>82</v>
      </c>
      <c r="AY179" s="177" t="s">
        <v>126</v>
      </c>
    </row>
    <row r="180" spans="2:65" s="20" customFormat="1" ht="16.5" customHeight="1" x14ac:dyDescent="0.2">
      <c r="B180" s="19"/>
      <c r="C180" s="144" t="s">
        <v>8</v>
      </c>
      <c r="D180" s="144" t="s">
        <v>127</v>
      </c>
      <c r="E180" s="145" t="s">
        <v>271</v>
      </c>
      <c r="F180" s="146" t="s">
        <v>272</v>
      </c>
      <c r="G180" s="147" t="s">
        <v>225</v>
      </c>
      <c r="H180" s="148">
        <v>861.89</v>
      </c>
      <c r="I180" s="1"/>
      <c r="J180" s="149">
        <f>ROUND(I180*H180,2)</f>
        <v>0</v>
      </c>
      <c r="K180" s="146" t="s">
        <v>131</v>
      </c>
      <c r="L180" s="19"/>
      <c r="M180" s="150" t="s">
        <v>1</v>
      </c>
      <c r="N180" s="151" t="s">
        <v>41</v>
      </c>
      <c r="O180" s="70">
        <v>8.9999999999999993E-3</v>
      </c>
      <c r="P180" s="70">
        <f>O180*H180</f>
        <v>7.7570099999999993</v>
      </c>
      <c r="Q180" s="70">
        <v>0</v>
      </c>
      <c r="R180" s="70">
        <f>Q180*H180</f>
        <v>0</v>
      </c>
      <c r="S180" s="70">
        <v>0</v>
      </c>
      <c r="T180" s="152">
        <f>S180*H180</f>
        <v>0</v>
      </c>
      <c r="AR180" s="74" t="s">
        <v>125</v>
      </c>
      <c r="AT180" s="74" t="s">
        <v>127</v>
      </c>
      <c r="AU180" s="74" t="s">
        <v>84</v>
      </c>
      <c r="AY180" s="7" t="s">
        <v>126</v>
      </c>
      <c r="BE180" s="153">
        <f>IF(N180="základní",J180,0)</f>
        <v>0</v>
      </c>
      <c r="BF180" s="153">
        <f>IF(N180="snížená",J180,0)</f>
        <v>0</v>
      </c>
      <c r="BG180" s="153">
        <f>IF(N180="zákl. přenesená",J180,0)</f>
        <v>0</v>
      </c>
      <c r="BH180" s="153">
        <f>IF(N180="sníž. přenesená",J180,0)</f>
        <v>0</v>
      </c>
      <c r="BI180" s="153">
        <f>IF(N180="nulová",J180,0)</f>
        <v>0</v>
      </c>
      <c r="BJ180" s="7" t="s">
        <v>82</v>
      </c>
      <c r="BK180" s="153">
        <f>ROUND(I180*H180,2)</f>
        <v>0</v>
      </c>
      <c r="BL180" s="7" t="s">
        <v>125</v>
      </c>
      <c r="BM180" s="74" t="s">
        <v>273</v>
      </c>
    </row>
    <row r="181" spans="2:65" s="183" customFormat="1" x14ac:dyDescent="0.2">
      <c r="B181" s="182"/>
      <c r="D181" s="154" t="s">
        <v>201</v>
      </c>
      <c r="E181" s="184" t="s">
        <v>1</v>
      </c>
      <c r="F181" s="185" t="s">
        <v>274</v>
      </c>
      <c r="H181" s="184" t="s">
        <v>1</v>
      </c>
      <c r="I181" s="210"/>
      <c r="L181" s="182"/>
      <c r="M181" s="186"/>
      <c r="T181" s="187"/>
      <c r="AT181" s="184" t="s">
        <v>201</v>
      </c>
      <c r="AU181" s="184" t="s">
        <v>84</v>
      </c>
      <c r="AV181" s="183" t="s">
        <v>82</v>
      </c>
      <c r="AW181" s="183" t="s">
        <v>33</v>
      </c>
      <c r="AX181" s="183" t="s">
        <v>76</v>
      </c>
      <c r="AY181" s="184" t="s">
        <v>126</v>
      </c>
    </row>
    <row r="182" spans="2:65" s="169" customFormat="1" x14ac:dyDescent="0.2">
      <c r="B182" s="168"/>
      <c r="D182" s="154" t="s">
        <v>201</v>
      </c>
      <c r="E182" s="170" t="s">
        <v>1</v>
      </c>
      <c r="F182" s="171" t="s">
        <v>275</v>
      </c>
      <c r="H182" s="172">
        <v>58.4</v>
      </c>
      <c r="I182" s="208"/>
      <c r="L182" s="168"/>
      <c r="M182" s="173"/>
      <c r="T182" s="174"/>
      <c r="AT182" s="170" t="s">
        <v>201</v>
      </c>
      <c r="AU182" s="170" t="s">
        <v>84</v>
      </c>
      <c r="AV182" s="169" t="s">
        <v>84</v>
      </c>
      <c r="AW182" s="169" t="s">
        <v>33</v>
      </c>
      <c r="AX182" s="169" t="s">
        <v>76</v>
      </c>
      <c r="AY182" s="170" t="s">
        <v>126</v>
      </c>
    </row>
    <row r="183" spans="2:65" s="189" customFormat="1" x14ac:dyDescent="0.2">
      <c r="B183" s="188"/>
      <c r="D183" s="154" t="s">
        <v>201</v>
      </c>
      <c r="E183" s="190" t="s">
        <v>1</v>
      </c>
      <c r="F183" s="191" t="s">
        <v>276</v>
      </c>
      <c r="H183" s="192">
        <v>58.4</v>
      </c>
      <c r="I183" s="211"/>
      <c r="L183" s="188"/>
      <c r="M183" s="193"/>
      <c r="T183" s="194"/>
      <c r="AT183" s="190" t="s">
        <v>201</v>
      </c>
      <c r="AU183" s="190" t="s">
        <v>84</v>
      </c>
      <c r="AV183" s="189" t="s">
        <v>140</v>
      </c>
      <c r="AW183" s="189" t="s">
        <v>33</v>
      </c>
      <c r="AX183" s="189" t="s">
        <v>76</v>
      </c>
      <c r="AY183" s="190" t="s">
        <v>126</v>
      </c>
    </row>
    <row r="184" spans="2:65" s="169" customFormat="1" x14ac:dyDescent="0.2">
      <c r="B184" s="168"/>
      <c r="D184" s="154" t="s">
        <v>201</v>
      </c>
      <c r="E184" s="170" t="s">
        <v>1</v>
      </c>
      <c r="F184" s="171" t="s">
        <v>245</v>
      </c>
      <c r="H184" s="172">
        <v>169.36</v>
      </c>
      <c r="I184" s="208"/>
      <c r="L184" s="168"/>
      <c r="M184" s="173"/>
      <c r="T184" s="174"/>
      <c r="AT184" s="170" t="s">
        <v>201</v>
      </c>
      <c r="AU184" s="170" t="s">
        <v>84</v>
      </c>
      <c r="AV184" s="169" t="s">
        <v>84</v>
      </c>
      <c r="AW184" s="169" t="s">
        <v>33</v>
      </c>
      <c r="AX184" s="169" t="s">
        <v>76</v>
      </c>
      <c r="AY184" s="170" t="s">
        <v>126</v>
      </c>
    </row>
    <row r="185" spans="2:65" s="169" customFormat="1" x14ac:dyDescent="0.2">
      <c r="B185" s="168"/>
      <c r="D185" s="154" t="s">
        <v>201</v>
      </c>
      <c r="E185" s="170" t="s">
        <v>1</v>
      </c>
      <c r="F185" s="171" t="s">
        <v>246</v>
      </c>
      <c r="H185" s="172">
        <v>634.13</v>
      </c>
      <c r="I185" s="208"/>
      <c r="L185" s="168"/>
      <c r="M185" s="173"/>
      <c r="T185" s="174"/>
      <c r="AT185" s="170" t="s">
        <v>201</v>
      </c>
      <c r="AU185" s="170" t="s">
        <v>84</v>
      </c>
      <c r="AV185" s="169" t="s">
        <v>84</v>
      </c>
      <c r="AW185" s="169" t="s">
        <v>33</v>
      </c>
      <c r="AX185" s="169" t="s">
        <v>76</v>
      </c>
      <c r="AY185" s="170" t="s">
        <v>126</v>
      </c>
    </row>
    <row r="186" spans="2:65" s="189" customFormat="1" x14ac:dyDescent="0.2">
      <c r="B186" s="188"/>
      <c r="D186" s="154" t="s">
        <v>201</v>
      </c>
      <c r="E186" s="190" t="s">
        <v>1</v>
      </c>
      <c r="F186" s="191" t="s">
        <v>276</v>
      </c>
      <c r="H186" s="192">
        <v>803.49</v>
      </c>
      <c r="I186" s="211"/>
      <c r="L186" s="188"/>
      <c r="M186" s="193"/>
      <c r="T186" s="194"/>
      <c r="AT186" s="190" t="s">
        <v>201</v>
      </c>
      <c r="AU186" s="190" t="s">
        <v>84</v>
      </c>
      <c r="AV186" s="189" t="s">
        <v>140</v>
      </c>
      <c r="AW186" s="189" t="s">
        <v>33</v>
      </c>
      <c r="AX186" s="189" t="s">
        <v>76</v>
      </c>
      <c r="AY186" s="190" t="s">
        <v>126</v>
      </c>
    </row>
    <row r="187" spans="2:65" s="176" customFormat="1" x14ac:dyDescent="0.2">
      <c r="B187" s="175"/>
      <c r="D187" s="154" t="s">
        <v>201</v>
      </c>
      <c r="E187" s="177" t="s">
        <v>1</v>
      </c>
      <c r="F187" s="178" t="s">
        <v>203</v>
      </c>
      <c r="H187" s="179">
        <v>861.89</v>
      </c>
      <c r="I187" s="209"/>
      <c r="L187" s="175"/>
      <c r="M187" s="180"/>
      <c r="T187" s="181"/>
      <c r="AT187" s="177" t="s">
        <v>201</v>
      </c>
      <c r="AU187" s="177" t="s">
        <v>84</v>
      </c>
      <c r="AV187" s="176" t="s">
        <v>125</v>
      </c>
      <c r="AW187" s="176" t="s">
        <v>33</v>
      </c>
      <c r="AX187" s="176" t="s">
        <v>82</v>
      </c>
      <c r="AY187" s="177" t="s">
        <v>126</v>
      </c>
    </row>
    <row r="188" spans="2:65" s="20" customFormat="1" ht="24.15" customHeight="1" x14ac:dyDescent="0.2">
      <c r="B188" s="19"/>
      <c r="C188" s="144" t="s">
        <v>277</v>
      </c>
      <c r="D188" s="144" t="s">
        <v>127</v>
      </c>
      <c r="E188" s="145" t="s">
        <v>278</v>
      </c>
      <c r="F188" s="146" t="s">
        <v>279</v>
      </c>
      <c r="G188" s="147" t="s">
        <v>225</v>
      </c>
      <c r="H188" s="148">
        <v>16.8</v>
      </c>
      <c r="I188" s="1"/>
      <c r="J188" s="149">
        <f>ROUND(I188*H188,2)</f>
        <v>0</v>
      </c>
      <c r="K188" s="146" t="s">
        <v>131</v>
      </c>
      <c r="L188" s="19"/>
      <c r="M188" s="150" t="s">
        <v>1</v>
      </c>
      <c r="N188" s="151" t="s">
        <v>41</v>
      </c>
      <c r="O188" s="70">
        <v>0.63200000000000001</v>
      </c>
      <c r="P188" s="70">
        <f>O188*H188</f>
        <v>10.617600000000001</v>
      </c>
      <c r="Q188" s="70">
        <v>0</v>
      </c>
      <c r="R188" s="70">
        <f>Q188*H188</f>
        <v>0</v>
      </c>
      <c r="S188" s="70">
        <v>0</v>
      </c>
      <c r="T188" s="152">
        <f>S188*H188</f>
        <v>0</v>
      </c>
      <c r="AR188" s="74" t="s">
        <v>125</v>
      </c>
      <c r="AT188" s="74" t="s">
        <v>127</v>
      </c>
      <c r="AU188" s="74" t="s">
        <v>84</v>
      </c>
      <c r="AY188" s="7" t="s">
        <v>126</v>
      </c>
      <c r="BE188" s="153">
        <f>IF(N188="základní",J188,0)</f>
        <v>0</v>
      </c>
      <c r="BF188" s="153">
        <f>IF(N188="snížená",J188,0)</f>
        <v>0</v>
      </c>
      <c r="BG188" s="153">
        <f>IF(N188="zákl. přenesená",J188,0)</f>
        <v>0</v>
      </c>
      <c r="BH188" s="153">
        <f>IF(N188="sníž. přenesená",J188,0)</f>
        <v>0</v>
      </c>
      <c r="BI188" s="153">
        <f>IF(N188="nulová",J188,0)</f>
        <v>0</v>
      </c>
      <c r="BJ188" s="7" t="s">
        <v>82</v>
      </c>
      <c r="BK188" s="153">
        <f>ROUND(I188*H188,2)</f>
        <v>0</v>
      </c>
      <c r="BL188" s="7" t="s">
        <v>125</v>
      </c>
      <c r="BM188" s="74" t="s">
        <v>280</v>
      </c>
    </row>
    <row r="189" spans="2:65" s="169" customFormat="1" x14ac:dyDescent="0.2">
      <c r="B189" s="168"/>
      <c r="D189" s="154" t="s">
        <v>201</v>
      </c>
      <c r="E189" s="170" t="s">
        <v>1</v>
      </c>
      <c r="F189" s="171" t="s">
        <v>281</v>
      </c>
      <c r="H189" s="172">
        <v>16.8</v>
      </c>
      <c r="I189" s="208"/>
      <c r="L189" s="168"/>
      <c r="M189" s="173"/>
      <c r="T189" s="174"/>
      <c r="AT189" s="170" t="s">
        <v>201</v>
      </c>
      <c r="AU189" s="170" t="s">
        <v>84</v>
      </c>
      <c r="AV189" s="169" t="s">
        <v>84</v>
      </c>
      <c r="AW189" s="169" t="s">
        <v>33</v>
      </c>
      <c r="AX189" s="169" t="s">
        <v>76</v>
      </c>
      <c r="AY189" s="170" t="s">
        <v>126</v>
      </c>
    </row>
    <row r="190" spans="2:65" s="176" customFormat="1" x14ac:dyDescent="0.2">
      <c r="B190" s="175"/>
      <c r="D190" s="154" t="s">
        <v>201</v>
      </c>
      <c r="E190" s="177" t="s">
        <v>1</v>
      </c>
      <c r="F190" s="178" t="s">
        <v>203</v>
      </c>
      <c r="H190" s="179">
        <v>16.8</v>
      </c>
      <c r="I190" s="209"/>
      <c r="L190" s="175"/>
      <c r="M190" s="180"/>
      <c r="T190" s="181"/>
      <c r="AT190" s="177" t="s">
        <v>201</v>
      </c>
      <c r="AU190" s="177" t="s">
        <v>84</v>
      </c>
      <c r="AV190" s="176" t="s">
        <v>125</v>
      </c>
      <c r="AW190" s="176" t="s">
        <v>33</v>
      </c>
      <c r="AX190" s="176" t="s">
        <v>82</v>
      </c>
      <c r="AY190" s="177" t="s">
        <v>126</v>
      </c>
    </row>
    <row r="191" spans="2:65" s="20" customFormat="1" ht="24.15" customHeight="1" x14ac:dyDescent="0.2">
      <c r="B191" s="19"/>
      <c r="C191" s="144" t="s">
        <v>282</v>
      </c>
      <c r="D191" s="144" t="s">
        <v>127</v>
      </c>
      <c r="E191" s="145" t="s">
        <v>283</v>
      </c>
      <c r="F191" s="146" t="s">
        <v>284</v>
      </c>
      <c r="G191" s="147" t="s">
        <v>199</v>
      </c>
      <c r="H191" s="148">
        <v>2945.53</v>
      </c>
      <c r="I191" s="1"/>
      <c r="J191" s="149">
        <f>ROUND(I191*H191,2)</f>
        <v>0</v>
      </c>
      <c r="K191" s="146" t="s">
        <v>131</v>
      </c>
      <c r="L191" s="19"/>
      <c r="M191" s="150" t="s">
        <v>1</v>
      </c>
      <c r="N191" s="151" t="s">
        <v>41</v>
      </c>
      <c r="O191" s="70">
        <v>2.9000000000000001E-2</v>
      </c>
      <c r="P191" s="70">
        <f>O191*H191</f>
        <v>85.420370000000005</v>
      </c>
      <c r="Q191" s="70">
        <v>0</v>
      </c>
      <c r="R191" s="70">
        <f>Q191*H191</f>
        <v>0</v>
      </c>
      <c r="S191" s="70">
        <v>0</v>
      </c>
      <c r="T191" s="152">
        <f>S191*H191</f>
        <v>0</v>
      </c>
      <c r="AR191" s="74" t="s">
        <v>125</v>
      </c>
      <c r="AT191" s="74" t="s">
        <v>127</v>
      </c>
      <c r="AU191" s="74" t="s">
        <v>84</v>
      </c>
      <c r="AY191" s="7" t="s">
        <v>126</v>
      </c>
      <c r="BE191" s="153">
        <f>IF(N191="základní",J191,0)</f>
        <v>0</v>
      </c>
      <c r="BF191" s="153">
        <f>IF(N191="snížená",J191,0)</f>
        <v>0</v>
      </c>
      <c r="BG191" s="153">
        <f>IF(N191="zákl. přenesená",J191,0)</f>
        <v>0</v>
      </c>
      <c r="BH191" s="153">
        <f>IF(N191="sníž. přenesená",J191,0)</f>
        <v>0</v>
      </c>
      <c r="BI191" s="153">
        <f>IF(N191="nulová",J191,0)</f>
        <v>0</v>
      </c>
      <c r="BJ191" s="7" t="s">
        <v>82</v>
      </c>
      <c r="BK191" s="153">
        <f>ROUND(I191*H191,2)</f>
        <v>0</v>
      </c>
      <c r="BL191" s="7" t="s">
        <v>125</v>
      </c>
      <c r="BM191" s="74" t="s">
        <v>285</v>
      </c>
    </row>
    <row r="192" spans="2:65" s="169" customFormat="1" x14ac:dyDescent="0.2">
      <c r="B192" s="168"/>
      <c r="D192" s="154" t="s">
        <v>201</v>
      </c>
      <c r="E192" s="170" t="s">
        <v>1</v>
      </c>
      <c r="F192" s="171" t="s">
        <v>286</v>
      </c>
      <c r="H192" s="172">
        <v>2945.53</v>
      </c>
      <c r="I192" s="208"/>
      <c r="L192" s="168"/>
      <c r="M192" s="173"/>
      <c r="T192" s="174"/>
      <c r="AT192" s="170" t="s">
        <v>201</v>
      </c>
      <c r="AU192" s="170" t="s">
        <v>84</v>
      </c>
      <c r="AV192" s="169" t="s">
        <v>84</v>
      </c>
      <c r="AW192" s="169" t="s">
        <v>33</v>
      </c>
      <c r="AX192" s="169" t="s">
        <v>76</v>
      </c>
      <c r="AY192" s="170" t="s">
        <v>126</v>
      </c>
    </row>
    <row r="193" spans="2:65" s="176" customFormat="1" x14ac:dyDescent="0.2">
      <c r="B193" s="175"/>
      <c r="D193" s="154" t="s">
        <v>201</v>
      </c>
      <c r="E193" s="177" t="s">
        <v>1</v>
      </c>
      <c r="F193" s="178" t="s">
        <v>203</v>
      </c>
      <c r="H193" s="179">
        <v>2945.53</v>
      </c>
      <c r="I193" s="209"/>
      <c r="L193" s="175"/>
      <c r="M193" s="180"/>
      <c r="T193" s="181"/>
      <c r="AT193" s="177" t="s">
        <v>201</v>
      </c>
      <c r="AU193" s="177" t="s">
        <v>84</v>
      </c>
      <c r="AV193" s="176" t="s">
        <v>125</v>
      </c>
      <c r="AW193" s="176" t="s">
        <v>33</v>
      </c>
      <c r="AX193" s="176" t="s">
        <v>82</v>
      </c>
      <c r="AY193" s="177" t="s">
        <v>126</v>
      </c>
    </row>
    <row r="194" spans="2:65" s="20" customFormat="1" ht="24.15" customHeight="1" x14ac:dyDescent="0.2">
      <c r="B194" s="19"/>
      <c r="C194" s="144" t="s">
        <v>287</v>
      </c>
      <c r="D194" s="144" t="s">
        <v>127</v>
      </c>
      <c r="E194" s="145" t="s">
        <v>288</v>
      </c>
      <c r="F194" s="146" t="s">
        <v>289</v>
      </c>
      <c r="G194" s="147" t="s">
        <v>199</v>
      </c>
      <c r="H194" s="148">
        <v>250</v>
      </c>
      <c r="I194" s="1"/>
      <c r="J194" s="149">
        <f>ROUND(I194*H194,2)</f>
        <v>0</v>
      </c>
      <c r="K194" s="146" t="s">
        <v>131</v>
      </c>
      <c r="L194" s="19"/>
      <c r="M194" s="150" t="s">
        <v>1</v>
      </c>
      <c r="N194" s="151" t="s">
        <v>41</v>
      </c>
      <c r="O194" s="70">
        <v>1.2E-2</v>
      </c>
      <c r="P194" s="70">
        <f>O194*H194</f>
        <v>3</v>
      </c>
      <c r="Q194" s="70">
        <v>0</v>
      </c>
      <c r="R194" s="70">
        <f>Q194*H194</f>
        <v>0</v>
      </c>
      <c r="S194" s="70">
        <v>0</v>
      </c>
      <c r="T194" s="152">
        <f>S194*H194</f>
        <v>0</v>
      </c>
      <c r="AR194" s="74" t="s">
        <v>125</v>
      </c>
      <c r="AT194" s="74" t="s">
        <v>127</v>
      </c>
      <c r="AU194" s="74" t="s">
        <v>84</v>
      </c>
      <c r="AY194" s="7" t="s">
        <v>126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7" t="s">
        <v>82</v>
      </c>
      <c r="BK194" s="153">
        <f>ROUND(I194*H194,2)</f>
        <v>0</v>
      </c>
      <c r="BL194" s="7" t="s">
        <v>125</v>
      </c>
      <c r="BM194" s="74" t="s">
        <v>290</v>
      </c>
    </row>
    <row r="195" spans="2:65" s="169" customFormat="1" x14ac:dyDescent="0.2">
      <c r="B195" s="168"/>
      <c r="D195" s="154" t="s">
        <v>201</v>
      </c>
      <c r="E195" s="170" t="s">
        <v>1</v>
      </c>
      <c r="F195" s="171" t="s">
        <v>291</v>
      </c>
      <c r="H195" s="172">
        <v>250</v>
      </c>
      <c r="I195" s="208"/>
      <c r="L195" s="168"/>
      <c r="M195" s="173"/>
      <c r="T195" s="174"/>
      <c r="AT195" s="170" t="s">
        <v>201</v>
      </c>
      <c r="AU195" s="170" t="s">
        <v>84</v>
      </c>
      <c r="AV195" s="169" t="s">
        <v>84</v>
      </c>
      <c r="AW195" s="169" t="s">
        <v>33</v>
      </c>
      <c r="AX195" s="169" t="s">
        <v>76</v>
      </c>
      <c r="AY195" s="170" t="s">
        <v>126</v>
      </c>
    </row>
    <row r="196" spans="2:65" s="176" customFormat="1" x14ac:dyDescent="0.2">
      <c r="B196" s="175"/>
      <c r="D196" s="154" t="s">
        <v>201</v>
      </c>
      <c r="E196" s="177" t="s">
        <v>1</v>
      </c>
      <c r="F196" s="178" t="s">
        <v>203</v>
      </c>
      <c r="H196" s="179">
        <v>250</v>
      </c>
      <c r="I196" s="209"/>
      <c r="L196" s="175"/>
      <c r="M196" s="180"/>
      <c r="T196" s="181"/>
      <c r="AT196" s="177" t="s">
        <v>201</v>
      </c>
      <c r="AU196" s="177" t="s">
        <v>84</v>
      </c>
      <c r="AV196" s="176" t="s">
        <v>125</v>
      </c>
      <c r="AW196" s="176" t="s">
        <v>33</v>
      </c>
      <c r="AX196" s="176" t="s">
        <v>82</v>
      </c>
      <c r="AY196" s="177" t="s">
        <v>126</v>
      </c>
    </row>
    <row r="197" spans="2:65" s="20" customFormat="1" ht="16.5" customHeight="1" x14ac:dyDescent="0.2">
      <c r="B197" s="19"/>
      <c r="C197" s="195" t="s">
        <v>292</v>
      </c>
      <c r="D197" s="195" t="s">
        <v>293</v>
      </c>
      <c r="E197" s="196" t="s">
        <v>294</v>
      </c>
      <c r="F197" s="197" t="s">
        <v>295</v>
      </c>
      <c r="G197" s="198" t="s">
        <v>296</v>
      </c>
      <c r="H197" s="199">
        <v>8.75</v>
      </c>
      <c r="I197" s="2"/>
      <c r="J197" s="200">
        <f>ROUND(I197*H197,2)</f>
        <v>0</v>
      </c>
      <c r="K197" s="197" t="s">
        <v>131</v>
      </c>
      <c r="L197" s="201"/>
      <c r="M197" s="202" t="s">
        <v>1</v>
      </c>
      <c r="N197" s="203" t="s">
        <v>41</v>
      </c>
      <c r="O197" s="70">
        <v>0</v>
      </c>
      <c r="P197" s="70">
        <f>O197*H197</f>
        <v>0</v>
      </c>
      <c r="Q197" s="70">
        <v>1E-3</v>
      </c>
      <c r="R197" s="70">
        <f>Q197*H197</f>
        <v>8.7500000000000008E-3</v>
      </c>
      <c r="S197" s="70">
        <v>0</v>
      </c>
      <c r="T197" s="152">
        <f>S197*H197</f>
        <v>0</v>
      </c>
      <c r="AR197" s="74" t="s">
        <v>163</v>
      </c>
      <c r="AT197" s="74" t="s">
        <v>293</v>
      </c>
      <c r="AU197" s="74" t="s">
        <v>84</v>
      </c>
      <c r="AY197" s="7" t="s">
        <v>126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7" t="s">
        <v>82</v>
      </c>
      <c r="BK197" s="153">
        <f>ROUND(I197*H197,2)</f>
        <v>0</v>
      </c>
      <c r="BL197" s="7" t="s">
        <v>125</v>
      </c>
      <c r="BM197" s="74" t="s">
        <v>297</v>
      </c>
    </row>
    <row r="198" spans="2:65" s="169" customFormat="1" x14ac:dyDescent="0.2">
      <c r="B198" s="168"/>
      <c r="D198" s="154" t="s">
        <v>201</v>
      </c>
      <c r="E198" s="170" t="s">
        <v>1</v>
      </c>
      <c r="F198" s="171" t="s">
        <v>298</v>
      </c>
      <c r="H198" s="172">
        <v>8.75</v>
      </c>
      <c r="I198" s="208"/>
      <c r="L198" s="168"/>
      <c r="M198" s="173"/>
      <c r="T198" s="174"/>
      <c r="AT198" s="170" t="s">
        <v>201</v>
      </c>
      <c r="AU198" s="170" t="s">
        <v>84</v>
      </c>
      <c r="AV198" s="169" t="s">
        <v>84</v>
      </c>
      <c r="AW198" s="169" t="s">
        <v>33</v>
      </c>
      <c r="AX198" s="169" t="s">
        <v>76</v>
      </c>
      <c r="AY198" s="170" t="s">
        <v>126</v>
      </c>
    </row>
    <row r="199" spans="2:65" s="176" customFormat="1" x14ac:dyDescent="0.2">
      <c r="B199" s="175"/>
      <c r="D199" s="154" t="s">
        <v>201</v>
      </c>
      <c r="E199" s="177" t="s">
        <v>1</v>
      </c>
      <c r="F199" s="178" t="s">
        <v>203</v>
      </c>
      <c r="H199" s="179">
        <v>8.75</v>
      </c>
      <c r="I199" s="209"/>
      <c r="L199" s="175"/>
      <c r="M199" s="180"/>
      <c r="T199" s="181"/>
      <c r="AT199" s="177" t="s">
        <v>201</v>
      </c>
      <c r="AU199" s="177" t="s">
        <v>84</v>
      </c>
      <c r="AV199" s="176" t="s">
        <v>125</v>
      </c>
      <c r="AW199" s="176" t="s">
        <v>33</v>
      </c>
      <c r="AX199" s="176" t="s">
        <v>82</v>
      </c>
      <c r="AY199" s="177" t="s">
        <v>126</v>
      </c>
    </row>
    <row r="200" spans="2:65" s="20" customFormat="1" ht="16.5" customHeight="1" x14ac:dyDescent="0.2">
      <c r="B200" s="19"/>
      <c r="C200" s="144" t="s">
        <v>299</v>
      </c>
      <c r="D200" s="144" t="s">
        <v>127</v>
      </c>
      <c r="E200" s="145" t="s">
        <v>300</v>
      </c>
      <c r="F200" s="146" t="s">
        <v>301</v>
      </c>
      <c r="G200" s="147" t="s">
        <v>199</v>
      </c>
      <c r="H200" s="148">
        <v>250</v>
      </c>
      <c r="I200" s="1"/>
      <c r="J200" s="149">
        <f>ROUND(I200*H200,2)</f>
        <v>0</v>
      </c>
      <c r="K200" s="146" t="s">
        <v>131</v>
      </c>
      <c r="L200" s="19"/>
      <c r="M200" s="150" t="s">
        <v>1</v>
      </c>
      <c r="N200" s="151" t="s">
        <v>41</v>
      </c>
      <c r="O200" s="70">
        <v>6.7000000000000004E-2</v>
      </c>
      <c r="P200" s="70">
        <f>O200*H200</f>
        <v>16.75</v>
      </c>
      <c r="Q200" s="70">
        <v>0</v>
      </c>
      <c r="R200" s="70">
        <f>Q200*H200</f>
        <v>0</v>
      </c>
      <c r="S200" s="70">
        <v>0</v>
      </c>
      <c r="T200" s="152">
        <f>S200*H200</f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7" t="s">
        <v>82</v>
      </c>
      <c r="BK200" s="153">
        <f>ROUND(I200*H200,2)</f>
        <v>0</v>
      </c>
      <c r="BL200" s="7" t="s">
        <v>125</v>
      </c>
      <c r="BM200" s="74" t="s">
        <v>302</v>
      </c>
    </row>
    <row r="201" spans="2:65" s="169" customFormat="1" x14ac:dyDescent="0.2">
      <c r="B201" s="168"/>
      <c r="D201" s="154" t="s">
        <v>201</v>
      </c>
      <c r="E201" s="170" t="s">
        <v>1</v>
      </c>
      <c r="F201" s="171" t="s">
        <v>303</v>
      </c>
      <c r="H201" s="172">
        <v>250</v>
      </c>
      <c r="I201" s="208"/>
      <c r="L201" s="168"/>
      <c r="M201" s="173"/>
      <c r="T201" s="174"/>
      <c r="AT201" s="170" t="s">
        <v>201</v>
      </c>
      <c r="AU201" s="170" t="s">
        <v>84</v>
      </c>
      <c r="AV201" s="169" t="s">
        <v>84</v>
      </c>
      <c r="AW201" s="169" t="s">
        <v>33</v>
      </c>
      <c r="AX201" s="169" t="s">
        <v>76</v>
      </c>
      <c r="AY201" s="170" t="s">
        <v>126</v>
      </c>
    </row>
    <row r="202" spans="2:65" s="176" customFormat="1" x14ac:dyDescent="0.2">
      <c r="B202" s="175"/>
      <c r="D202" s="154" t="s">
        <v>201</v>
      </c>
      <c r="E202" s="177" t="s">
        <v>1</v>
      </c>
      <c r="F202" s="178" t="s">
        <v>203</v>
      </c>
      <c r="H202" s="179">
        <v>250</v>
      </c>
      <c r="I202" s="209"/>
      <c r="L202" s="175"/>
      <c r="M202" s="180"/>
      <c r="T202" s="181"/>
      <c r="AT202" s="177" t="s">
        <v>201</v>
      </c>
      <c r="AU202" s="177" t="s">
        <v>84</v>
      </c>
      <c r="AV202" s="176" t="s">
        <v>125</v>
      </c>
      <c r="AW202" s="176" t="s">
        <v>33</v>
      </c>
      <c r="AX202" s="176" t="s">
        <v>82</v>
      </c>
      <c r="AY202" s="177" t="s">
        <v>126</v>
      </c>
    </row>
    <row r="203" spans="2:65" s="20" customFormat="1" ht="24.15" customHeight="1" x14ac:dyDescent="0.2">
      <c r="B203" s="19"/>
      <c r="C203" s="144" t="s">
        <v>7</v>
      </c>
      <c r="D203" s="144" t="s">
        <v>127</v>
      </c>
      <c r="E203" s="145" t="s">
        <v>304</v>
      </c>
      <c r="F203" s="146" t="s">
        <v>305</v>
      </c>
      <c r="G203" s="147" t="s">
        <v>199</v>
      </c>
      <c r="H203" s="148">
        <v>250</v>
      </c>
      <c r="I203" s="1"/>
      <c r="J203" s="149">
        <f>ROUND(I203*H203,2)</f>
        <v>0</v>
      </c>
      <c r="K203" s="146" t="s">
        <v>131</v>
      </c>
      <c r="L203" s="19"/>
      <c r="M203" s="150" t="s">
        <v>1</v>
      </c>
      <c r="N203" s="151" t="s">
        <v>41</v>
      </c>
      <c r="O203" s="70">
        <v>0.06</v>
      </c>
      <c r="P203" s="70">
        <f>O203*H203</f>
        <v>15</v>
      </c>
      <c r="Q203" s="70">
        <v>0</v>
      </c>
      <c r="R203" s="70">
        <f>Q203*H203</f>
        <v>0</v>
      </c>
      <c r="S203" s="70">
        <v>0</v>
      </c>
      <c r="T203" s="152">
        <f>S203*H203</f>
        <v>0</v>
      </c>
      <c r="AR203" s="74" t="s">
        <v>125</v>
      </c>
      <c r="AT203" s="74" t="s">
        <v>127</v>
      </c>
      <c r="AU203" s="74" t="s">
        <v>84</v>
      </c>
      <c r="AY203" s="7" t="s">
        <v>126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7" t="s">
        <v>82</v>
      </c>
      <c r="BK203" s="153">
        <f>ROUND(I203*H203,2)</f>
        <v>0</v>
      </c>
      <c r="BL203" s="7" t="s">
        <v>125</v>
      </c>
      <c r="BM203" s="74" t="s">
        <v>306</v>
      </c>
    </row>
    <row r="204" spans="2:65" s="169" customFormat="1" x14ac:dyDescent="0.2">
      <c r="B204" s="168"/>
      <c r="D204" s="154" t="s">
        <v>201</v>
      </c>
      <c r="E204" s="170" t="s">
        <v>1</v>
      </c>
      <c r="F204" s="171" t="s">
        <v>307</v>
      </c>
      <c r="H204" s="172">
        <v>250</v>
      </c>
      <c r="I204" s="208"/>
      <c r="L204" s="168"/>
      <c r="M204" s="173"/>
      <c r="T204" s="174"/>
      <c r="AT204" s="170" t="s">
        <v>201</v>
      </c>
      <c r="AU204" s="170" t="s">
        <v>84</v>
      </c>
      <c r="AV204" s="169" t="s">
        <v>84</v>
      </c>
      <c r="AW204" s="169" t="s">
        <v>33</v>
      </c>
      <c r="AX204" s="169" t="s">
        <v>76</v>
      </c>
      <c r="AY204" s="170" t="s">
        <v>126</v>
      </c>
    </row>
    <row r="205" spans="2:65" s="176" customFormat="1" x14ac:dyDescent="0.2">
      <c r="B205" s="175"/>
      <c r="D205" s="154" t="s">
        <v>201</v>
      </c>
      <c r="E205" s="177" t="s">
        <v>1</v>
      </c>
      <c r="F205" s="178" t="s">
        <v>203</v>
      </c>
      <c r="H205" s="179">
        <v>250</v>
      </c>
      <c r="I205" s="209"/>
      <c r="L205" s="175"/>
      <c r="M205" s="180"/>
      <c r="T205" s="181"/>
      <c r="AT205" s="177" t="s">
        <v>201</v>
      </c>
      <c r="AU205" s="177" t="s">
        <v>84</v>
      </c>
      <c r="AV205" s="176" t="s">
        <v>125</v>
      </c>
      <c r="AW205" s="176" t="s">
        <v>33</v>
      </c>
      <c r="AX205" s="176" t="s">
        <v>82</v>
      </c>
      <c r="AY205" s="177" t="s">
        <v>126</v>
      </c>
    </row>
    <row r="206" spans="2:65" s="20" customFormat="1" ht="24.15" customHeight="1" x14ac:dyDescent="0.2">
      <c r="B206" s="19"/>
      <c r="C206" s="144" t="s">
        <v>308</v>
      </c>
      <c r="D206" s="144" t="s">
        <v>127</v>
      </c>
      <c r="E206" s="145" t="s">
        <v>309</v>
      </c>
      <c r="F206" s="146" t="s">
        <v>310</v>
      </c>
      <c r="G206" s="147" t="s">
        <v>199</v>
      </c>
      <c r="H206" s="148">
        <v>250</v>
      </c>
      <c r="I206" s="1"/>
      <c r="J206" s="149">
        <f>ROUND(I206*H206,2)</f>
        <v>0</v>
      </c>
      <c r="K206" s="146" t="s">
        <v>131</v>
      </c>
      <c r="L206" s="19"/>
      <c r="M206" s="150" t="s">
        <v>1</v>
      </c>
      <c r="N206" s="151" t="s">
        <v>41</v>
      </c>
      <c r="O206" s="70">
        <v>2E-3</v>
      </c>
      <c r="P206" s="70">
        <f>O206*H206</f>
        <v>0.5</v>
      </c>
      <c r="Q206" s="70">
        <v>0</v>
      </c>
      <c r="R206" s="70">
        <f>Q206*H206</f>
        <v>0</v>
      </c>
      <c r="S206" s="70">
        <v>0</v>
      </c>
      <c r="T206" s="152">
        <f>S206*H206</f>
        <v>0</v>
      </c>
      <c r="AR206" s="74" t="s">
        <v>125</v>
      </c>
      <c r="AT206" s="74" t="s">
        <v>127</v>
      </c>
      <c r="AU206" s="74" t="s">
        <v>84</v>
      </c>
      <c r="AY206" s="7" t="s">
        <v>126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7" t="s">
        <v>82</v>
      </c>
      <c r="BK206" s="153">
        <f>ROUND(I206*H206,2)</f>
        <v>0</v>
      </c>
      <c r="BL206" s="7" t="s">
        <v>125</v>
      </c>
      <c r="BM206" s="74" t="s">
        <v>311</v>
      </c>
    </row>
    <row r="207" spans="2:65" s="169" customFormat="1" x14ac:dyDescent="0.2">
      <c r="B207" s="168"/>
      <c r="D207" s="154" t="s">
        <v>201</v>
      </c>
      <c r="E207" s="170" t="s">
        <v>1</v>
      </c>
      <c r="F207" s="171" t="s">
        <v>312</v>
      </c>
      <c r="H207" s="172">
        <v>250</v>
      </c>
      <c r="I207" s="208"/>
      <c r="L207" s="168"/>
      <c r="M207" s="173"/>
      <c r="T207" s="174"/>
      <c r="AT207" s="170" t="s">
        <v>201</v>
      </c>
      <c r="AU207" s="170" t="s">
        <v>84</v>
      </c>
      <c r="AV207" s="169" t="s">
        <v>84</v>
      </c>
      <c r="AW207" s="169" t="s">
        <v>33</v>
      </c>
      <c r="AX207" s="169" t="s">
        <v>76</v>
      </c>
      <c r="AY207" s="170" t="s">
        <v>126</v>
      </c>
    </row>
    <row r="208" spans="2:65" s="176" customFormat="1" x14ac:dyDescent="0.2">
      <c r="B208" s="175"/>
      <c r="D208" s="154" t="s">
        <v>201</v>
      </c>
      <c r="E208" s="177" t="s">
        <v>1</v>
      </c>
      <c r="F208" s="178" t="s">
        <v>203</v>
      </c>
      <c r="H208" s="179">
        <v>250</v>
      </c>
      <c r="I208" s="209"/>
      <c r="L208" s="175"/>
      <c r="M208" s="180"/>
      <c r="T208" s="181"/>
      <c r="AT208" s="177" t="s">
        <v>201</v>
      </c>
      <c r="AU208" s="177" t="s">
        <v>84</v>
      </c>
      <c r="AV208" s="176" t="s">
        <v>125</v>
      </c>
      <c r="AW208" s="176" t="s">
        <v>33</v>
      </c>
      <c r="AX208" s="176" t="s">
        <v>82</v>
      </c>
      <c r="AY208" s="177" t="s">
        <v>126</v>
      </c>
    </row>
    <row r="209" spans="2:65" s="20" customFormat="1" ht="21.75" customHeight="1" x14ac:dyDescent="0.2">
      <c r="B209" s="19"/>
      <c r="C209" s="144" t="s">
        <v>313</v>
      </c>
      <c r="D209" s="144" t="s">
        <v>127</v>
      </c>
      <c r="E209" s="145" t="s">
        <v>314</v>
      </c>
      <c r="F209" s="146" t="s">
        <v>315</v>
      </c>
      <c r="G209" s="147" t="s">
        <v>199</v>
      </c>
      <c r="H209" s="148">
        <v>250</v>
      </c>
      <c r="I209" s="1"/>
      <c r="J209" s="149">
        <f>ROUND(I209*H209,2)</f>
        <v>0</v>
      </c>
      <c r="K209" s="146" t="s">
        <v>131</v>
      </c>
      <c r="L209" s="19"/>
      <c r="M209" s="150" t="s">
        <v>1</v>
      </c>
      <c r="N209" s="151" t="s">
        <v>41</v>
      </c>
      <c r="O209" s="70">
        <v>0.02</v>
      </c>
      <c r="P209" s="70">
        <f>O209*H209</f>
        <v>5</v>
      </c>
      <c r="Q209" s="70">
        <v>0</v>
      </c>
      <c r="R209" s="70">
        <f>Q209*H209</f>
        <v>0</v>
      </c>
      <c r="S209" s="70">
        <v>0</v>
      </c>
      <c r="T209" s="152">
        <f>S209*H209</f>
        <v>0</v>
      </c>
      <c r="AR209" s="74" t="s">
        <v>125</v>
      </c>
      <c r="AT209" s="74" t="s">
        <v>127</v>
      </c>
      <c r="AU209" s="74" t="s">
        <v>84</v>
      </c>
      <c r="AY209" s="7" t="s">
        <v>126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7" t="s">
        <v>82</v>
      </c>
      <c r="BK209" s="153">
        <f>ROUND(I209*H209,2)</f>
        <v>0</v>
      </c>
      <c r="BL209" s="7" t="s">
        <v>125</v>
      </c>
      <c r="BM209" s="74" t="s">
        <v>316</v>
      </c>
    </row>
    <row r="210" spans="2:65" s="169" customFormat="1" x14ac:dyDescent="0.2">
      <c r="B210" s="168"/>
      <c r="D210" s="154" t="s">
        <v>201</v>
      </c>
      <c r="E210" s="170" t="s">
        <v>1</v>
      </c>
      <c r="F210" s="171" t="s">
        <v>312</v>
      </c>
      <c r="H210" s="172">
        <v>250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250</v>
      </c>
      <c r="I211" s="209"/>
      <c r="L211" s="175"/>
      <c r="M211" s="180"/>
      <c r="T211" s="181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21.75" customHeight="1" x14ac:dyDescent="0.2">
      <c r="B212" s="19"/>
      <c r="C212" s="144" t="s">
        <v>317</v>
      </c>
      <c r="D212" s="144" t="s">
        <v>127</v>
      </c>
      <c r="E212" s="145" t="s">
        <v>318</v>
      </c>
      <c r="F212" s="146" t="s">
        <v>319</v>
      </c>
      <c r="G212" s="147" t="s">
        <v>199</v>
      </c>
      <c r="H212" s="148">
        <v>250</v>
      </c>
      <c r="I212" s="1"/>
      <c r="J212" s="149">
        <f>ROUND(I212*H212,2)</f>
        <v>0</v>
      </c>
      <c r="K212" s="146" t="s">
        <v>131</v>
      </c>
      <c r="L212" s="19"/>
      <c r="M212" s="150" t="s">
        <v>1</v>
      </c>
      <c r="N212" s="151" t="s">
        <v>41</v>
      </c>
      <c r="O212" s="70">
        <v>1E-3</v>
      </c>
      <c r="P212" s="70">
        <f>O212*H212</f>
        <v>0.25</v>
      </c>
      <c r="Q212" s="70">
        <v>0</v>
      </c>
      <c r="R212" s="70">
        <f>Q212*H212</f>
        <v>0</v>
      </c>
      <c r="S212" s="70">
        <v>0</v>
      </c>
      <c r="T212" s="152">
        <f>S212*H212</f>
        <v>0</v>
      </c>
      <c r="AR212" s="74" t="s">
        <v>125</v>
      </c>
      <c r="AT212" s="74" t="s">
        <v>127</v>
      </c>
      <c r="AU212" s="74" t="s">
        <v>84</v>
      </c>
      <c r="AY212" s="7" t="s">
        <v>126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7" t="s">
        <v>82</v>
      </c>
      <c r="BK212" s="153">
        <f>ROUND(I212*H212,2)</f>
        <v>0</v>
      </c>
      <c r="BL212" s="7" t="s">
        <v>125</v>
      </c>
      <c r="BM212" s="74" t="s">
        <v>320</v>
      </c>
    </row>
    <row r="213" spans="2:65" s="169" customFormat="1" x14ac:dyDescent="0.2">
      <c r="B213" s="168"/>
      <c r="D213" s="154" t="s">
        <v>201</v>
      </c>
      <c r="E213" s="170" t="s">
        <v>1</v>
      </c>
      <c r="F213" s="171" t="s">
        <v>312</v>
      </c>
      <c r="H213" s="172">
        <v>250</v>
      </c>
      <c r="I213" s="208"/>
      <c r="L213" s="168"/>
      <c r="M213" s="173"/>
      <c r="T213" s="174"/>
      <c r="AT213" s="170" t="s">
        <v>201</v>
      </c>
      <c r="AU213" s="170" t="s">
        <v>84</v>
      </c>
      <c r="AV213" s="169" t="s">
        <v>84</v>
      </c>
      <c r="AW213" s="169" t="s">
        <v>33</v>
      </c>
      <c r="AX213" s="169" t="s">
        <v>76</v>
      </c>
      <c r="AY213" s="170" t="s">
        <v>126</v>
      </c>
    </row>
    <row r="214" spans="2:65" s="176" customFormat="1" x14ac:dyDescent="0.2">
      <c r="B214" s="175"/>
      <c r="D214" s="154" t="s">
        <v>201</v>
      </c>
      <c r="E214" s="177" t="s">
        <v>1</v>
      </c>
      <c r="F214" s="178" t="s">
        <v>203</v>
      </c>
      <c r="H214" s="179">
        <v>250</v>
      </c>
      <c r="I214" s="209"/>
      <c r="L214" s="175"/>
      <c r="M214" s="180"/>
      <c r="T214" s="181"/>
      <c r="AT214" s="177" t="s">
        <v>201</v>
      </c>
      <c r="AU214" s="177" t="s">
        <v>84</v>
      </c>
      <c r="AV214" s="176" t="s">
        <v>125</v>
      </c>
      <c r="AW214" s="176" t="s">
        <v>33</v>
      </c>
      <c r="AX214" s="176" t="s">
        <v>82</v>
      </c>
      <c r="AY214" s="177" t="s">
        <v>126</v>
      </c>
    </row>
    <row r="215" spans="2:65" s="135" customFormat="1" ht="22.95" customHeight="1" x14ac:dyDescent="0.25">
      <c r="B215" s="134"/>
      <c r="D215" s="136" t="s">
        <v>75</v>
      </c>
      <c r="E215" s="166" t="s">
        <v>149</v>
      </c>
      <c r="F215" s="166" t="s">
        <v>321</v>
      </c>
      <c r="I215" s="161"/>
      <c r="J215" s="167">
        <f>BK215</f>
        <v>0</v>
      </c>
      <c r="L215" s="134"/>
      <c r="M215" s="139"/>
      <c r="P215" s="140">
        <f>SUM(P216:P246)</f>
        <v>452.52198999999996</v>
      </c>
      <c r="R215" s="140">
        <f>SUM(R216:R246)</f>
        <v>104.81276999999999</v>
      </c>
      <c r="T215" s="141">
        <f>SUM(T216:T246)</f>
        <v>0</v>
      </c>
      <c r="AR215" s="136" t="s">
        <v>82</v>
      </c>
      <c r="AT215" s="142" t="s">
        <v>75</v>
      </c>
      <c r="AU215" s="142" t="s">
        <v>82</v>
      </c>
      <c r="AY215" s="136" t="s">
        <v>126</v>
      </c>
      <c r="BK215" s="143">
        <f>SUM(BK216:BK246)</f>
        <v>0</v>
      </c>
    </row>
    <row r="216" spans="2:65" s="20" customFormat="1" ht="21.75" customHeight="1" x14ac:dyDescent="0.2">
      <c r="B216" s="19"/>
      <c r="C216" s="144" t="s">
        <v>322</v>
      </c>
      <c r="D216" s="144" t="s">
        <v>127</v>
      </c>
      <c r="E216" s="145" t="s">
        <v>323</v>
      </c>
      <c r="F216" s="146" t="s">
        <v>324</v>
      </c>
      <c r="G216" s="147" t="s">
        <v>199</v>
      </c>
      <c r="H216" s="148">
        <v>87.71</v>
      </c>
      <c r="I216" s="1"/>
      <c r="J216" s="149">
        <f>ROUND(I216*H216,2)</f>
        <v>0</v>
      </c>
      <c r="K216" s="146" t="s">
        <v>131</v>
      </c>
      <c r="L216" s="19"/>
      <c r="M216" s="150" t="s">
        <v>1</v>
      </c>
      <c r="N216" s="151" t="s">
        <v>41</v>
      </c>
      <c r="O216" s="70">
        <v>8.3000000000000004E-2</v>
      </c>
      <c r="P216" s="70">
        <f>O216*H216</f>
        <v>7.2799300000000002</v>
      </c>
      <c r="Q216" s="70">
        <v>0</v>
      </c>
      <c r="R216" s="70">
        <f>Q216*H216</f>
        <v>0</v>
      </c>
      <c r="S216" s="70">
        <v>0</v>
      </c>
      <c r="T216" s="152">
        <f>S216*H216</f>
        <v>0</v>
      </c>
      <c r="AR216" s="74" t="s">
        <v>125</v>
      </c>
      <c r="AT216" s="74" t="s">
        <v>127</v>
      </c>
      <c r="AU216" s="74" t="s">
        <v>84</v>
      </c>
      <c r="AY216" s="7" t="s">
        <v>126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7" t="s">
        <v>82</v>
      </c>
      <c r="BK216" s="153">
        <f>ROUND(I216*H216,2)</f>
        <v>0</v>
      </c>
      <c r="BL216" s="7" t="s">
        <v>125</v>
      </c>
      <c r="BM216" s="74" t="s">
        <v>325</v>
      </c>
    </row>
    <row r="217" spans="2:65" s="169" customFormat="1" ht="20.399999999999999" x14ac:dyDescent="0.2">
      <c r="B217" s="168"/>
      <c r="D217" s="154" t="s">
        <v>201</v>
      </c>
      <c r="E217" s="170" t="s">
        <v>1</v>
      </c>
      <c r="F217" s="171" t="s">
        <v>326</v>
      </c>
      <c r="H217" s="172">
        <v>87.71</v>
      </c>
      <c r="I217" s="208"/>
      <c r="L217" s="168"/>
      <c r="M217" s="173"/>
      <c r="T217" s="174"/>
      <c r="AT217" s="170" t="s">
        <v>201</v>
      </c>
      <c r="AU217" s="170" t="s">
        <v>84</v>
      </c>
      <c r="AV217" s="169" t="s">
        <v>84</v>
      </c>
      <c r="AW217" s="169" t="s">
        <v>33</v>
      </c>
      <c r="AX217" s="169" t="s">
        <v>76</v>
      </c>
      <c r="AY217" s="170" t="s">
        <v>126</v>
      </c>
    </row>
    <row r="218" spans="2:65" s="176" customFormat="1" x14ac:dyDescent="0.2">
      <c r="B218" s="175"/>
      <c r="D218" s="154" t="s">
        <v>201</v>
      </c>
      <c r="E218" s="177" t="s">
        <v>1</v>
      </c>
      <c r="F218" s="178" t="s">
        <v>203</v>
      </c>
      <c r="H218" s="179">
        <v>87.71</v>
      </c>
      <c r="I218" s="209"/>
      <c r="L218" s="175"/>
      <c r="M218" s="180"/>
      <c r="T218" s="181"/>
      <c r="AT218" s="177" t="s">
        <v>201</v>
      </c>
      <c r="AU218" s="177" t="s">
        <v>84</v>
      </c>
      <c r="AV218" s="176" t="s">
        <v>125</v>
      </c>
      <c r="AW218" s="176" t="s">
        <v>33</v>
      </c>
      <c r="AX218" s="176" t="s">
        <v>82</v>
      </c>
      <c r="AY218" s="177" t="s">
        <v>126</v>
      </c>
    </row>
    <row r="219" spans="2:65" s="20" customFormat="1" ht="24.15" customHeight="1" x14ac:dyDescent="0.2">
      <c r="B219" s="19"/>
      <c r="C219" s="144" t="s">
        <v>327</v>
      </c>
      <c r="D219" s="144" t="s">
        <v>127</v>
      </c>
      <c r="E219" s="145" t="s">
        <v>328</v>
      </c>
      <c r="F219" s="146" t="s">
        <v>329</v>
      </c>
      <c r="G219" s="147" t="s">
        <v>199</v>
      </c>
      <c r="H219" s="148">
        <f>5711.99-849.1</f>
        <v>4862.8899999999994</v>
      </c>
      <c r="I219" s="1"/>
      <c r="J219" s="149">
        <f>ROUND(I219*H219,2)</f>
        <v>0</v>
      </c>
      <c r="K219" s="146" t="s">
        <v>131</v>
      </c>
      <c r="L219" s="19"/>
      <c r="M219" s="150" t="s">
        <v>1</v>
      </c>
      <c r="N219" s="151" t="s">
        <v>41</v>
      </c>
      <c r="O219" s="70">
        <v>2.5999999999999999E-2</v>
      </c>
      <c r="P219" s="70">
        <f>O219*H219</f>
        <v>126.43513999999998</v>
      </c>
      <c r="Q219" s="70">
        <v>0</v>
      </c>
      <c r="R219" s="70">
        <f>Q219*H219</f>
        <v>0</v>
      </c>
      <c r="S219" s="70">
        <v>0</v>
      </c>
      <c r="T219" s="152">
        <f>S219*H219</f>
        <v>0</v>
      </c>
      <c r="AR219" s="74" t="s">
        <v>125</v>
      </c>
      <c r="AT219" s="74" t="s">
        <v>127</v>
      </c>
      <c r="AU219" s="74" t="s">
        <v>84</v>
      </c>
      <c r="AY219" s="7" t="s">
        <v>126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7" t="s">
        <v>82</v>
      </c>
      <c r="BK219" s="153">
        <f>ROUND(I219*H219,2)</f>
        <v>0</v>
      </c>
      <c r="BL219" s="7" t="s">
        <v>125</v>
      </c>
      <c r="BM219" s="74" t="s">
        <v>330</v>
      </c>
    </row>
    <row r="220" spans="2:65" s="169" customFormat="1" x14ac:dyDescent="0.2">
      <c r="B220" s="168"/>
      <c r="D220" s="154" t="s">
        <v>201</v>
      </c>
      <c r="E220" s="170" t="s">
        <v>1</v>
      </c>
      <c r="F220" s="171" t="s">
        <v>331</v>
      </c>
      <c r="H220" s="172">
        <v>2766.46</v>
      </c>
      <c r="I220" s="208"/>
      <c r="L220" s="168"/>
      <c r="M220" s="173"/>
      <c r="T220" s="174"/>
      <c r="AT220" s="170" t="s">
        <v>201</v>
      </c>
      <c r="AU220" s="170" t="s">
        <v>84</v>
      </c>
      <c r="AV220" s="169" t="s">
        <v>84</v>
      </c>
      <c r="AW220" s="169" t="s">
        <v>33</v>
      </c>
      <c r="AX220" s="169" t="s">
        <v>76</v>
      </c>
      <c r="AY220" s="170" t="s">
        <v>126</v>
      </c>
    </row>
    <row r="221" spans="2:65" s="169" customFormat="1" x14ac:dyDescent="0.2">
      <c r="B221" s="168"/>
      <c r="D221" s="154" t="s">
        <v>201</v>
      </c>
      <c r="E221" s="170" t="s">
        <v>1</v>
      </c>
      <c r="F221" s="171" t="s">
        <v>332</v>
      </c>
      <c r="H221" s="172">
        <v>2945.53</v>
      </c>
      <c r="I221" s="208"/>
      <c r="L221" s="168"/>
      <c r="M221" s="173"/>
      <c r="T221" s="174"/>
      <c r="AT221" s="170" t="s">
        <v>201</v>
      </c>
      <c r="AU221" s="170" t="s">
        <v>84</v>
      </c>
      <c r="AV221" s="169" t="s">
        <v>84</v>
      </c>
      <c r="AW221" s="169" t="s">
        <v>33</v>
      </c>
      <c r="AX221" s="169" t="s">
        <v>76</v>
      </c>
      <c r="AY221" s="170" t="s">
        <v>126</v>
      </c>
    </row>
    <row r="222" spans="2:65" s="176" customFormat="1" x14ac:dyDescent="0.2">
      <c r="B222" s="175"/>
      <c r="D222" s="154" t="s">
        <v>201</v>
      </c>
      <c r="E222" s="177" t="s">
        <v>1</v>
      </c>
      <c r="F222" s="178" t="s">
        <v>1187</v>
      </c>
      <c r="H222" s="179">
        <v>5711.99</v>
      </c>
      <c r="I222" s="209"/>
      <c r="L222" s="175"/>
      <c r="M222" s="180"/>
      <c r="T222" s="181"/>
      <c r="AT222" s="177" t="s">
        <v>201</v>
      </c>
      <c r="AU222" s="177" t="s">
        <v>84</v>
      </c>
      <c r="AV222" s="176" t="s">
        <v>125</v>
      </c>
      <c r="AW222" s="176" t="s">
        <v>33</v>
      </c>
      <c r="AX222" s="176" t="s">
        <v>82</v>
      </c>
      <c r="AY222" s="177" t="s">
        <v>126</v>
      </c>
    </row>
    <row r="223" spans="2:65" s="20" customFormat="1" ht="33" customHeight="1" x14ac:dyDescent="0.2">
      <c r="B223" s="19"/>
      <c r="C223" s="144" t="s">
        <v>333</v>
      </c>
      <c r="D223" s="144" t="s">
        <v>127</v>
      </c>
      <c r="E223" s="145" t="s">
        <v>334</v>
      </c>
      <c r="F223" s="146" t="s">
        <v>335</v>
      </c>
      <c r="G223" s="147" t="s">
        <v>199</v>
      </c>
      <c r="H223" s="148">
        <f>2587.39-395.6</f>
        <v>2191.79</v>
      </c>
      <c r="I223" s="1"/>
      <c r="J223" s="149">
        <f>ROUND(I223*H223,2)</f>
        <v>0</v>
      </c>
      <c r="K223" s="146" t="s">
        <v>131</v>
      </c>
      <c r="L223" s="19"/>
      <c r="M223" s="150" t="s">
        <v>1</v>
      </c>
      <c r="N223" s="151" t="s">
        <v>41</v>
      </c>
      <c r="O223" s="70">
        <v>4.8000000000000001E-2</v>
      </c>
      <c r="P223" s="70">
        <f>O223*H223</f>
        <v>105.20592000000001</v>
      </c>
      <c r="Q223" s="70">
        <v>0</v>
      </c>
      <c r="R223" s="70">
        <f>Q223*H223</f>
        <v>0</v>
      </c>
      <c r="S223" s="70">
        <v>0</v>
      </c>
      <c r="T223" s="152">
        <f>S223*H223</f>
        <v>0</v>
      </c>
      <c r="AR223" s="74" t="s">
        <v>125</v>
      </c>
      <c r="AT223" s="74" t="s">
        <v>127</v>
      </c>
      <c r="AU223" s="74" t="s">
        <v>84</v>
      </c>
      <c r="AY223" s="7" t="s">
        <v>126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7" t="s">
        <v>82</v>
      </c>
      <c r="BK223" s="153">
        <f>ROUND(I223*H223,2)</f>
        <v>0</v>
      </c>
      <c r="BL223" s="7" t="s">
        <v>125</v>
      </c>
      <c r="BM223" s="74" t="s">
        <v>336</v>
      </c>
    </row>
    <row r="224" spans="2:65" s="169" customFormat="1" x14ac:dyDescent="0.2">
      <c r="B224" s="168"/>
      <c r="D224" s="154" t="s">
        <v>201</v>
      </c>
      <c r="E224" s="170" t="s">
        <v>1</v>
      </c>
      <c r="F224" s="171" t="s">
        <v>337</v>
      </c>
      <c r="H224" s="172">
        <v>2587.39</v>
      </c>
      <c r="I224" s="208"/>
      <c r="L224" s="168"/>
      <c r="M224" s="173"/>
      <c r="T224" s="174"/>
      <c r="AT224" s="170" t="s">
        <v>201</v>
      </c>
      <c r="AU224" s="170" t="s">
        <v>84</v>
      </c>
      <c r="AV224" s="169" t="s">
        <v>84</v>
      </c>
      <c r="AW224" s="169" t="s">
        <v>33</v>
      </c>
      <c r="AX224" s="169" t="s">
        <v>76</v>
      </c>
      <c r="AY224" s="170" t="s">
        <v>126</v>
      </c>
    </row>
    <row r="225" spans="2:65" s="176" customFormat="1" x14ac:dyDescent="0.2">
      <c r="B225" s="175"/>
      <c r="D225" s="154" t="s">
        <v>201</v>
      </c>
      <c r="E225" s="177" t="s">
        <v>1</v>
      </c>
      <c r="F225" s="178" t="s">
        <v>1187</v>
      </c>
      <c r="H225" s="179">
        <v>2587.39</v>
      </c>
      <c r="I225" s="209"/>
      <c r="L225" s="175"/>
      <c r="M225" s="180"/>
      <c r="T225" s="181"/>
      <c r="AT225" s="177" t="s">
        <v>201</v>
      </c>
      <c r="AU225" s="177" t="s">
        <v>84</v>
      </c>
      <c r="AV225" s="176" t="s">
        <v>125</v>
      </c>
      <c r="AW225" s="176" t="s">
        <v>33</v>
      </c>
      <c r="AX225" s="176" t="s">
        <v>82</v>
      </c>
      <c r="AY225" s="177" t="s">
        <v>126</v>
      </c>
    </row>
    <row r="226" spans="2:65" s="20" customFormat="1" ht="16.5" customHeight="1" x14ac:dyDescent="0.2">
      <c r="B226" s="19"/>
      <c r="C226" s="144" t="s">
        <v>338</v>
      </c>
      <c r="D226" s="144" t="s">
        <v>127</v>
      </c>
      <c r="E226" s="145" t="s">
        <v>339</v>
      </c>
      <c r="F226" s="146" t="s">
        <v>340</v>
      </c>
      <c r="G226" s="147" t="s">
        <v>225</v>
      </c>
      <c r="H226" s="148">
        <f>53.72-7.6</f>
        <v>46.12</v>
      </c>
      <c r="I226" s="1"/>
      <c r="J226" s="149">
        <f>ROUND(I226*H226,2)</f>
        <v>0</v>
      </c>
      <c r="K226" s="146" t="s">
        <v>131</v>
      </c>
      <c r="L226" s="19"/>
      <c r="M226" s="150" t="s">
        <v>1</v>
      </c>
      <c r="N226" s="151" t="s">
        <v>41</v>
      </c>
      <c r="O226" s="70">
        <v>0.96</v>
      </c>
      <c r="P226" s="70">
        <f>O226*H226</f>
        <v>44.275199999999998</v>
      </c>
      <c r="Q226" s="70">
        <v>0</v>
      </c>
      <c r="R226" s="70">
        <f>Q226*H226</f>
        <v>0</v>
      </c>
      <c r="S226" s="70">
        <v>0</v>
      </c>
      <c r="T226" s="152">
        <f>S226*H226</f>
        <v>0</v>
      </c>
      <c r="AR226" s="74" t="s">
        <v>125</v>
      </c>
      <c r="AT226" s="74" t="s">
        <v>127</v>
      </c>
      <c r="AU226" s="74" t="s">
        <v>84</v>
      </c>
      <c r="AY226" s="7" t="s">
        <v>126</v>
      </c>
      <c r="BE226" s="153">
        <f>IF(N226="základní",J226,0)</f>
        <v>0</v>
      </c>
      <c r="BF226" s="153">
        <f>IF(N226="snížená",J226,0)</f>
        <v>0</v>
      </c>
      <c r="BG226" s="153">
        <f>IF(N226="zákl. přenesená",J226,0)</f>
        <v>0</v>
      </c>
      <c r="BH226" s="153">
        <f>IF(N226="sníž. přenesená",J226,0)</f>
        <v>0</v>
      </c>
      <c r="BI226" s="153">
        <f>IF(N226="nulová",J226,0)</f>
        <v>0</v>
      </c>
      <c r="BJ226" s="7" t="s">
        <v>82</v>
      </c>
      <c r="BK226" s="153">
        <f>ROUND(I226*H226,2)</f>
        <v>0</v>
      </c>
      <c r="BL226" s="7" t="s">
        <v>125</v>
      </c>
      <c r="BM226" s="74" t="s">
        <v>341</v>
      </c>
    </row>
    <row r="227" spans="2:65" s="169" customFormat="1" ht="20.399999999999999" x14ac:dyDescent="0.2">
      <c r="B227" s="168"/>
      <c r="D227" s="154" t="s">
        <v>201</v>
      </c>
      <c r="E227" s="170" t="s">
        <v>1</v>
      </c>
      <c r="F227" s="171" t="s">
        <v>342</v>
      </c>
      <c r="H227" s="172">
        <v>53.72</v>
      </c>
      <c r="I227" s="208"/>
      <c r="L227" s="168"/>
      <c r="M227" s="173"/>
      <c r="T227" s="174"/>
      <c r="AT227" s="170" t="s">
        <v>201</v>
      </c>
      <c r="AU227" s="170" t="s">
        <v>84</v>
      </c>
      <c r="AV227" s="169" t="s">
        <v>84</v>
      </c>
      <c r="AW227" s="169" t="s">
        <v>33</v>
      </c>
      <c r="AX227" s="169" t="s">
        <v>76</v>
      </c>
      <c r="AY227" s="170" t="s">
        <v>126</v>
      </c>
    </row>
    <row r="228" spans="2:65" s="176" customFormat="1" x14ac:dyDescent="0.2">
      <c r="B228" s="175"/>
      <c r="D228" s="154" t="s">
        <v>201</v>
      </c>
      <c r="E228" s="177" t="s">
        <v>1</v>
      </c>
      <c r="F228" s="178" t="s">
        <v>1187</v>
      </c>
      <c r="H228" s="179">
        <v>53.72</v>
      </c>
      <c r="I228" s="209"/>
      <c r="L228" s="175"/>
      <c r="M228" s="180"/>
      <c r="T228" s="181"/>
      <c r="AT228" s="177" t="s">
        <v>201</v>
      </c>
      <c r="AU228" s="177" t="s">
        <v>84</v>
      </c>
      <c r="AV228" s="176" t="s">
        <v>125</v>
      </c>
      <c r="AW228" s="176" t="s">
        <v>33</v>
      </c>
      <c r="AX228" s="176" t="s">
        <v>82</v>
      </c>
      <c r="AY228" s="177" t="s">
        <v>126</v>
      </c>
    </row>
    <row r="229" spans="2:65" s="20" customFormat="1" ht="16.5" customHeight="1" x14ac:dyDescent="0.2">
      <c r="B229" s="19"/>
      <c r="C229" s="195" t="s">
        <v>343</v>
      </c>
      <c r="D229" s="195" t="s">
        <v>293</v>
      </c>
      <c r="E229" s="196" t="s">
        <v>344</v>
      </c>
      <c r="F229" s="197" t="s">
        <v>345</v>
      </c>
      <c r="G229" s="198" t="s">
        <v>267</v>
      </c>
      <c r="H229" s="199">
        <f>118.184-16.7</f>
        <v>101.48399999999999</v>
      </c>
      <c r="I229" s="2"/>
      <c r="J229" s="200">
        <f>ROUND(I229*H229,2)</f>
        <v>0</v>
      </c>
      <c r="K229" s="197" t="s">
        <v>131</v>
      </c>
      <c r="L229" s="201"/>
      <c r="M229" s="202" t="s">
        <v>1</v>
      </c>
      <c r="N229" s="203" t="s">
        <v>41</v>
      </c>
      <c r="O229" s="70">
        <v>0</v>
      </c>
      <c r="P229" s="70">
        <f>O229*H229</f>
        <v>0</v>
      </c>
      <c r="Q229" s="70">
        <v>1</v>
      </c>
      <c r="R229" s="70">
        <f>Q229*H229</f>
        <v>101.48399999999999</v>
      </c>
      <c r="S229" s="70">
        <v>0</v>
      </c>
      <c r="T229" s="152">
        <f>S229*H229</f>
        <v>0</v>
      </c>
      <c r="AR229" s="74" t="s">
        <v>163</v>
      </c>
      <c r="AT229" s="74" t="s">
        <v>293</v>
      </c>
      <c r="AU229" s="74" t="s">
        <v>84</v>
      </c>
      <c r="AY229" s="7" t="s">
        <v>126</v>
      </c>
      <c r="BE229" s="153">
        <f>IF(N229="základní",J229,0)</f>
        <v>0</v>
      </c>
      <c r="BF229" s="153">
        <f>IF(N229="snížená",J229,0)</f>
        <v>0</v>
      </c>
      <c r="BG229" s="153">
        <f>IF(N229="zákl. přenesená",J229,0)</f>
        <v>0</v>
      </c>
      <c r="BH229" s="153">
        <f>IF(N229="sníž. přenesená",J229,0)</f>
        <v>0</v>
      </c>
      <c r="BI229" s="153">
        <f>IF(N229="nulová",J229,0)</f>
        <v>0</v>
      </c>
      <c r="BJ229" s="7" t="s">
        <v>82</v>
      </c>
      <c r="BK229" s="153">
        <f>ROUND(I229*H229,2)</f>
        <v>0</v>
      </c>
      <c r="BL229" s="7" t="s">
        <v>125</v>
      </c>
      <c r="BM229" s="74" t="s">
        <v>346</v>
      </c>
    </row>
    <row r="230" spans="2:65" s="169" customFormat="1" x14ac:dyDescent="0.2">
      <c r="B230" s="168"/>
      <c r="D230" s="154" t="s">
        <v>201</v>
      </c>
      <c r="E230" s="170" t="s">
        <v>1</v>
      </c>
      <c r="F230" s="171" t="s">
        <v>347</v>
      </c>
      <c r="H230" s="172">
        <v>118.184</v>
      </c>
      <c r="I230" s="208"/>
      <c r="L230" s="168"/>
      <c r="M230" s="173"/>
      <c r="T230" s="174"/>
      <c r="AT230" s="170" t="s">
        <v>201</v>
      </c>
      <c r="AU230" s="170" t="s">
        <v>84</v>
      </c>
      <c r="AV230" s="169" t="s">
        <v>84</v>
      </c>
      <c r="AW230" s="169" t="s">
        <v>33</v>
      </c>
      <c r="AX230" s="169" t="s">
        <v>76</v>
      </c>
      <c r="AY230" s="170" t="s">
        <v>126</v>
      </c>
    </row>
    <row r="231" spans="2:65" s="176" customFormat="1" x14ac:dyDescent="0.2">
      <c r="B231" s="175"/>
      <c r="D231" s="154" t="s">
        <v>201</v>
      </c>
      <c r="E231" s="177" t="s">
        <v>1</v>
      </c>
      <c r="F231" s="178" t="s">
        <v>1187</v>
      </c>
      <c r="H231" s="179">
        <v>118.184</v>
      </c>
      <c r="I231" s="209"/>
      <c r="L231" s="175"/>
      <c r="M231" s="180"/>
      <c r="T231" s="181"/>
      <c r="AT231" s="177" t="s">
        <v>201</v>
      </c>
      <c r="AU231" s="177" t="s">
        <v>84</v>
      </c>
      <c r="AV231" s="176" t="s">
        <v>125</v>
      </c>
      <c r="AW231" s="176" t="s">
        <v>33</v>
      </c>
      <c r="AX231" s="176" t="s">
        <v>82</v>
      </c>
      <c r="AY231" s="177" t="s">
        <v>126</v>
      </c>
    </row>
    <row r="232" spans="2:65" s="20" customFormat="1" ht="24.15" customHeight="1" x14ac:dyDescent="0.2">
      <c r="B232" s="19"/>
      <c r="C232" s="144" t="s">
        <v>348</v>
      </c>
      <c r="D232" s="144" t="s">
        <v>127</v>
      </c>
      <c r="E232" s="145" t="s">
        <v>349</v>
      </c>
      <c r="F232" s="146" t="s">
        <v>350</v>
      </c>
      <c r="G232" s="147" t="s">
        <v>199</v>
      </c>
      <c r="H232" s="148">
        <f>2587.39-395.6</f>
        <v>2191.79</v>
      </c>
      <c r="I232" s="1"/>
      <c r="J232" s="149">
        <f>ROUND(I232*H232,2)</f>
        <v>0</v>
      </c>
      <c r="K232" s="146" t="s">
        <v>131</v>
      </c>
      <c r="L232" s="19"/>
      <c r="M232" s="150" t="s">
        <v>1</v>
      </c>
      <c r="N232" s="151" t="s">
        <v>41</v>
      </c>
      <c r="O232" s="70">
        <v>8.0000000000000002E-3</v>
      </c>
      <c r="P232" s="70">
        <f>O232*H232</f>
        <v>17.534320000000001</v>
      </c>
      <c r="Q232" s="70">
        <v>0</v>
      </c>
      <c r="R232" s="70">
        <f>Q232*H232</f>
        <v>0</v>
      </c>
      <c r="S232" s="70">
        <v>0</v>
      </c>
      <c r="T232" s="152">
        <f>S232*H232</f>
        <v>0</v>
      </c>
      <c r="AR232" s="74" t="s">
        <v>125</v>
      </c>
      <c r="AT232" s="74" t="s">
        <v>127</v>
      </c>
      <c r="AU232" s="74" t="s">
        <v>84</v>
      </c>
      <c r="AY232" s="7" t="s">
        <v>126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7" t="s">
        <v>82</v>
      </c>
      <c r="BK232" s="153">
        <f>ROUND(I232*H232,2)</f>
        <v>0</v>
      </c>
      <c r="BL232" s="7" t="s">
        <v>125</v>
      </c>
      <c r="BM232" s="74" t="s">
        <v>351</v>
      </c>
    </row>
    <row r="233" spans="2:65" s="169" customFormat="1" x14ac:dyDescent="0.2">
      <c r="B233" s="168"/>
      <c r="D233" s="154" t="s">
        <v>201</v>
      </c>
      <c r="E233" s="170" t="s">
        <v>1</v>
      </c>
      <c r="F233" s="171" t="s">
        <v>352</v>
      </c>
      <c r="H233" s="172">
        <v>2587.39</v>
      </c>
      <c r="I233" s="208"/>
      <c r="L233" s="168"/>
      <c r="M233" s="173"/>
      <c r="T233" s="174"/>
      <c r="AT233" s="170" t="s">
        <v>201</v>
      </c>
      <c r="AU233" s="170" t="s">
        <v>84</v>
      </c>
      <c r="AV233" s="169" t="s">
        <v>84</v>
      </c>
      <c r="AW233" s="169" t="s">
        <v>33</v>
      </c>
      <c r="AX233" s="169" t="s">
        <v>76</v>
      </c>
      <c r="AY233" s="170" t="s">
        <v>126</v>
      </c>
    </row>
    <row r="234" spans="2:65" s="176" customFormat="1" x14ac:dyDescent="0.2">
      <c r="B234" s="175"/>
      <c r="D234" s="154" t="s">
        <v>201</v>
      </c>
      <c r="E234" s="177" t="s">
        <v>1</v>
      </c>
      <c r="F234" s="178" t="s">
        <v>1187</v>
      </c>
      <c r="H234" s="179">
        <v>2587.39</v>
      </c>
      <c r="I234" s="209"/>
      <c r="L234" s="175"/>
      <c r="M234" s="180"/>
      <c r="T234" s="181"/>
      <c r="AT234" s="177" t="s">
        <v>201</v>
      </c>
      <c r="AU234" s="177" t="s">
        <v>84</v>
      </c>
      <c r="AV234" s="176" t="s">
        <v>125</v>
      </c>
      <c r="AW234" s="176" t="s">
        <v>33</v>
      </c>
      <c r="AX234" s="176" t="s">
        <v>82</v>
      </c>
      <c r="AY234" s="177" t="s">
        <v>126</v>
      </c>
    </row>
    <row r="235" spans="2:65" s="20" customFormat="1" ht="24.15" customHeight="1" x14ac:dyDescent="0.2">
      <c r="B235" s="19"/>
      <c r="C235" s="144" t="s">
        <v>353</v>
      </c>
      <c r="D235" s="144" t="s">
        <v>127</v>
      </c>
      <c r="E235" s="145" t="s">
        <v>354</v>
      </c>
      <c r="F235" s="146" t="s">
        <v>355</v>
      </c>
      <c r="G235" s="147" t="s">
        <v>199</v>
      </c>
      <c r="H235" s="148">
        <f>2497.86-389.7</f>
        <v>2108.1600000000003</v>
      </c>
      <c r="I235" s="1"/>
      <c r="J235" s="149">
        <f>ROUND(I235*H235,2)</f>
        <v>0</v>
      </c>
      <c r="K235" s="146" t="s">
        <v>131</v>
      </c>
      <c r="L235" s="19"/>
      <c r="M235" s="150" t="s">
        <v>1</v>
      </c>
      <c r="N235" s="151" t="s">
        <v>41</v>
      </c>
      <c r="O235" s="70">
        <v>2E-3</v>
      </c>
      <c r="P235" s="70">
        <f>O235*H235</f>
        <v>4.2163200000000005</v>
      </c>
      <c r="Q235" s="70">
        <v>0</v>
      </c>
      <c r="R235" s="70">
        <f>Q235*H235</f>
        <v>0</v>
      </c>
      <c r="S235" s="70">
        <v>0</v>
      </c>
      <c r="T235" s="152">
        <f>S235*H235</f>
        <v>0</v>
      </c>
      <c r="AR235" s="74" t="s">
        <v>125</v>
      </c>
      <c r="AT235" s="74" t="s">
        <v>127</v>
      </c>
      <c r="AU235" s="74" t="s">
        <v>84</v>
      </c>
      <c r="AY235" s="7" t="s">
        <v>126</v>
      </c>
      <c r="BE235" s="153">
        <f>IF(N235="základní",J235,0)</f>
        <v>0</v>
      </c>
      <c r="BF235" s="153">
        <f>IF(N235="snížená",J235,0)</f>
        <v>0</v>
      </c>
      <c r="BG235" s="153">
        <f>IF(N235="zákl. přenesená",J235,0)</f>
        <v>0</v>
      </c>
      <c r="BH235" s="153">
        <f>IF(N235="sníž. přenesená",J235,0)</f>
        <v>0</v>
      </c>
      <c r="BI235" s="153">
        <f>IF(N235="nulová",J235,0)</f>
        <v>0</v>
      </c>
      <c r="BJ235" s="7" t="s">
        <v>82</v>
      </c>
      <c r="BK235" s="153">
        <f>ROUND(I235*H235,2)</f>
        <v>0</v>
      </c>
      <c r="BL235" s="7" t="s">
        <v>125</v>
      </c>
      <c r="BM235" s="74" t="s">
        <v>356</v>
      </c>
    </row>
    <row r="236" spans="2:65" s="169" customFormat="1" x14ac:dyDescent="0.2">
      <c r="B236" s="168"/>
      <c r="D236" s="154" t="s">
        <v>201</v>
      </c>
      <c r="E236" s="170" t="s">
        <v>1</v>
      </c>
      <c r="F236" s="171" t="s">
        <v>357</v>
      </c>
      <c r="H236" s="172">
        <v>2497.86</v>
      </c>
      <c r="I236" s="208"/>
      <c r="L236" s="168"/>
      <c r="M236" s="173"/>
      <c r="T236" s="174"/>
      <c r="AT236" s="170" t="s">
        <v>201</v>
      </c>
      <c r="AU236" s="170" t="s">
        <v>84</v>
      </c>
      <c r="AV236" s="169" t="s">
        <v>84</v>
      </c>
      <c r="AW236" s="169" t="s">
        <v>33</v>
      </c>
      <c r="AX236" s="169" t="s">
        <v>76</v>
      </c>
      <c r="AY236" s="170" t="s">
        <v>126</v>
      </c>
    </row>
    <row r="237" spans="2:65" s="176" customFormat="1" x14ac:dyDescent="0.2">
      <c r="B237" s="175"/>
      <c r="D237" s="154" t="s">
        <v>201</v>
      </c>
      <c r="E237" s="177" t="s">
        <v>1</v>
      </c>
      <c r="F237" s="178" t="s">
        <v>1187</v>
      </c>
      <c r="H237" s="179">
        <v>2497.86</v>
      </c>
      <c r="I237" s="209"/>
      <c r="L237" s="175"/>
      <c r="M237" s="180"/>
      <c r="T237" s="181"/>
      <c r="AT237" s="177" t="s">
        <v>201</v>
      </c>
      <c r="AU237" s="177" t="s">
        <v>84</v>
      </c>
      <c r="AV237" s="176" t="s">
        <v>125</v>
      </c>
      <c r="AW237" s="176" t="s">
        <v>33</v>
      </c>
      <c r="AX237" s="176" t="s">
        <v>82</v>
      </c>
      <c r="AY237" s="177" t="s">
        <v>126</v>
      </c>
    </row>
    <row r="238" spans="2:65" s="20" customFormat="1" ht="33" customHeight="1" x14ac:dyDescent="0.2">
      <c r="B238" s="19"/>
      <c r="C238" s="144" t="s">
        <v>358</v>
      </c>
      <c r="D238" s="144" t="s">
        <v>127</v>
      </c>
      <c r="E238" s="145" t="s">
        <v>359</v>
      </c>
      <c r="F238" s="146" t="s">
        <v>360</v>
      </c>
      <c r="G238" s="147" t="s">
        <v>199</v>
      </c>
      <c r="H238" s="148">
        <f>2497.86-380.1</f>
        <v>2117.7600000000002</v>
      </c>
      <c r="I238" s="1"/>
      <c r="J238" s="149">
        <f>ROUND(I238*H238,2)</f>
        <v>0</v>
      </c>
      <c r="K238" s="146" t="s">
        <v>131</v>
      </c>
      <c r="L238" s="19"/>
      <c r="M238" s="150" t="s">
        <v>1</v>
      </c>
      <c r="N238" s="151" t="s">
        <v>41</v>
      </c>
      <c r="O238" s="70">
        <v>6.6000000000000003E-2</v>
      </c>
      <c r="P238" s="70">
        <f>O238*H238</f>
        <v>139.77216000000001</v>
      </c>
      <c r="Q238" s="70">
        <v>0</v>
      </c>
      <c r="R238" s="70">
        <f>Q238*H238</f>
        <v>0</v>
      </c>
      <c r="S238" s="70">
        <v>0</v>
      </c>
      <c r="T238" s="152">
        <f>S238*H238</f>
        <v>0</v>
      </c>
      <c r="AR238" s="74" t="s">
        <v>125</v>
      </c>
      <c r="AT238" s="74" t="s">
        <v>127</v>
      </c>
      <c r="AU238" s="74" t="s">
        <v>84</v>
      </c>
      <c r="AY238" s="7" t="s">
        <v>126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7" t="s">
        <v>82</v>
      </c>
      <c r="BK238" s="153">
        <f>ROUND(I238*H238,2)</f>
        <v>0</v>
      </c>
      <c r="BL238" s="7" t="s">
        <v>125</v>
      </c>
      <c r="BM238" s="74" t="s">
        <v>361</v>
      </c>
    </row>
    <row r="239" spans="2:65" s="169" customFormat="1" x14ac:dyDescent="0.2">
      <c r="B239" s="168"/>
      <c r="D239" s="154" t="s">
        <v>201</v>
      </c>
      <c r="E239" s="170" t="s">
        <v>1</v>
      </c>
      <c r="F239" s="171" t="s">
        <v>362</v>
      </c>
      <c r="H239" s="172">
        <v>2497.86</v>
      </c>
      <c r="I239" s="208"/>
      <c r="L239" s="168"/>
      <c r="M239" s="173"/>
      <c r="T239" s="174"/>
      <c r="AT239" s="170" t="s">
        <v>201</v>
      </c>
      <c r="AU239" s="170" t="s">
        <v>84</v>
      </c>
      <c r="AV239" s="169" t="s">
        <v>84</v>
      </c>
      <c r="AW239" s="169" t="s">
        <v>33</v>
      </c>
      <c r="AX239" s="169" t="s">
        <v>76</v>
      </c>
      <c r="AY239" s="170" t="s">
        <v>126</v>
      </c>
    </row>
    <row r="240" spans="2:65" s="176" customFormat="1" x14ac:dyDescent="0.2">
      <c r="B240" s="175"/>
      <c r="D240" s="154" t="s">
        <v>201</v>
      </c>
      <c r="E240" s="177" t="s">
        <v>1</v>
      </c>
      <c r="F240" s="178" t="s">
        <v>1187</v>
      </c>
      <c r="H240" s="179">
        <v>2497.86</v>
      </c>
      <c r="I240" s="209"/>
      <c r="L240" s="175"/>
      <c r="M240" s="180"/>
      <c r="T240" s="181"/>
      <c r="AT240" s="177" t="s">
        <v>201</v>
      </c>
      <c r="AU240" s="177" t="s">
        <v>84</v>
      </c>
      <c r="AV240" s="176" t="s">
        <v>125</v>
      </c>
      <c r="AW240" s="176" t="s">
        <v>33</v>
      </c>
      <c r="AX240" s="176" t="s">
        <v>82</v>
      </c>
      <c r="AY240" s="177" t="s">
        <v>126</v>
      </c>
    </row>
    <row r="241" spans="2:65" s="20" customFormat="1" ht="33" customHeight="1" x14ac:dyDescent="0.2">
      <c r="B241" s="19"/>
      <c r="C241" s="144" t="s">
        <v>363</v>
      </c>
      <c r="D241" s="144" t="s">
        <v>127</v>
      </c>
      <c r="E241" s="145" t="s">
        <v>364</v>
      </c>
      <c r="F241" s="146" t="s">
        <v>365</v>
      </c>
      <c r="G241" s="147" t="s">
        <v>199</v>
      </c>
      <c r="H241" s="148">
        <v>10.199999999999999</v>
      </c>
      <c r="I241" s="1"/>
      <c r="J241" s="149">
        <f>ROUND(I241*H241,2)</f>
        <v>0</v>
      </c>
      <c r="K241" s="146" t="s">
        <v>176</v>
      </c>
      <c r="L241" s="19"/>
      <c r="M241" s="150" t="s">
        <v>1</v>
      </c>
      <c r="N241" s="151" t="s">
        <v>41</v>
      </c>
      <c r="O241" s="70">
        <v>0.76500000000000001</v>
      </c>
      <c r="P241" s="70">
        <f>O241*H241</f>
        <v>7.8029999999999999</v>
      </c>
      <c r="Q241" s="70">
        <v>0.14610000000000001</v>
      </c>
      <c r="R241" s="70">
        <f>Q241*H241</f>
        <v>1.4902199999999999</v>
      </c>
      <c r="S241" s="70">
        <v>0</v>
      </c>
      <c r="T241" s="152">
        <f>S241*H241</f>
        <v>0</v>
      </c>
      <c r="AR241" s="74" t="s">
        <v>125</v>
      </c>
      <c r="AT241" s="74" t="s">
        <v>127</v>
      </c>
      <c r="AU241" s="74" t="s">
        <v>84</v>
      </c>
      <c r="AY241" s="7" t="s">
        <v>126</v>
      </c>
      <c r="BE241" s="153">
        <f>IF(N241="základní",J241,0)</f>
        <v>0</v>
      </c>
      <c r="BF241" s="153">
        <f>IF(N241="snížená",J241,0)</f>
        <v>0</v>
      </c>
      <c r="BG241" s="153">
        <f>IF(N241="zákl. přenesená",J241,0)</f>
        <v>0</v>
      </c>
      <c r="BH241" s="153">
        <f>IF(N241="sníž. přenesená",J241,0)</f>
        <v>0</v>
      </c>
      <c r="BI241" s="153">
        <f>IF(N241="nulová",J241,0)</f>
        <v>0</v>
      </c>
      <c r="BJ241" s="7" t="s">
        <v>82</v>
      </c>
      <c r="BK241" s="153">
        <f>ROUND(I241*H241,2)</f>
        <v>0</v>
      </c>
      <c r="BL241" s="7" t="s">
        <v>125</v>
      </c>
      <c r="BM241" s="74" t="s">
        <v>366</v>
      </c>
    </row>
    <row r="242" spans="2:65" s="169" customFormat="1" ht="20.399999999999999" x14ac:dyDescent="0.2">
      <c r="B242" s="168"/>
      <c r="D242" s="154" t="s">
        <v>201</v>
      </c>
      <c r="E242" s="170" t="s">
        <v>1</v>
      </c>
      <c r="F242" s="171" t="s">
        <v>367</v>
      </c>
      <c r="H242" s="172">
        <v>10.199999999999999</v>
      </c>
      <c r="I242" s="208"/>
      <c r="L242" s="168"/>
      <c r="M242" s="173"/>
      <c r="T242" s="174"/>
      <c r="AT242" s="170" t="s">
        <v>201</v>
      </c>
      <c r="AU242" s="170" t="s">
        <v>84</v>
      </c>
      <c r="AV242" s="169" t="s">
        <v>84</v>
      </c>
      <c r="AW242" s="169" t="s">
        <v>33</v>
      </c>
      <c r="AX242" s="169" t="s">
        <v>76</v>
      </c>
      <c r="AY242" s="170" t="s">
        <v>126</v>
      </c>
    </row>
    <row r="243" spans="2:65" s="176" customFormat="1" x14ac:dyDescent="0.2">
      <c r="B243" s="175"/>
      <c r="D243" s="154" t="s">
        <v>201</v>
      </c>
      <c r="E243" s="177" t="s">
        <v>1</v>
      </c>
      <c r="F243" s="178" t="s">
        <v>203</v>
      </c>
      <c r="H243" s="179">
        <v>10.199999999999999</v>
      </c>
      <c r="I243" s="209"/>
      <c r="L243" s="175"/>
      <c r="M243" s="180"/>
      <c r="T243" s="181"/>
      <c r="AT243" s="177" t="s">
        <v>201</v>
      </c>
      <c r="AU243" s="177" t="s">
        <v>84</v>
      </c>
      <c r="AV243" s="176" t="s">
        <v>125</v>
      </c>
      <c r="AW243" s="176" t="s">
        <v>33</v>
      </c>
      <c r="AX243" s="176" t="s">
        <v>82</v>
      </c>
      <c r="AY243" s="177" t="s">
        <v>126</v>
      </c>
    </row>
    <row r="244" spans="2:65" s="20" customFormat="1" ht="24.15" customHeight="1" x14ac:dyDescent="0.2">
      <c r="B244" s="19"/>
      <c r="C244" s="195" t="s">
        <v>368</v>
      </c>
      <c r="D244" s="195" t="s">
        <v>293</v>
      </c>
      <c r="E244" s="196" t="s">
        <v>369</v>
      </c>
      <c r="F244" s="197" t="s">
        <v>370</v>
      </c>
      <c r="G244" s="198" t="s">
        <v>199</v>
      </c>
      <c r="H244" s="199">
        <v>10.506</v>
      </c>
      <c r="I244" s="2"/>
      <c r="J244" s="200">
        <f>ROUND(I244*H244,2)</f>
        <v>0</v>
      </c>
      <c r="K244" s="197" t="s">
        <v>131</v>
      </c>
      <c r="L244" s="201"/>
      <c r="M244" s="202" t="s">
        <v>1</v>
      </c>
      <c r="N244" s="203" t="s">
        <v>41</v>
      </c>
      <c r="O244" s="70">
        <v>0</v>
      </c>
      <c r="P244" s="70">
        <f>O244*H244</f>
        <v>0</v>
      </c>
      <c r="Q244" s="70">
        <v>0.17499999999999999</v>
      </c>
      <c r="R244" s="70">
        <f>Q244*H244</f>
        <v>1.8385499999999999</v>
      </c>
      <c r="S244" s="70">
        <v>0</v>
      </c>
      <c r="T244" s="152">
        <f>S244*H244</f>
        <v>0</v>
      </c>
      <c r="AR244" s="74" t="s">
        <v>163</v>
      </c>
      <c r="AT244" s="74" t="s">
        <v>293</v>
      </c>
      <c r="AU244" s="74" t="s">
        <v>84</v>
      </c>
      <c r="AY244" s="7" t="s">
        <v>126</v>
      </c>
      <c r="BE244" s="153">
        <f>IF(N244="základní",J244,0)</f>
        <v>0</v>
      </c>
      <c r="BF244" s="153">
        <f>IF(N244="snížená",J244,0)</f>
        <v>0</v>
      </c>
      <c r="BG244" s="153">
        <f>IF(N244="zákl. přenesená",J244,0)</f>
        <v>0</v>
      </c>
      <c r="BH244" s="153">
        <f>IF(N244="sníž. přenesená",J244,0)</f>
        <v>0</v>
      </c>
      <c r="BI244" s="153">
        <f>IF(N244="nulová",J244,0)</f>
        <v>0</v>
      </c>
      <c r="BJ244" s="7" t="s">
        <v>82</v>
      </c>
      <c r="BK244" s="153">
        <f>ROUND(I244*H244,2)</f>
        <v>0</v>
      </c>
      <c r="BL244" s="7" t="s">
        <v>125</v>
      </c>
      <c r="BM244" s="74" t="s">
        <v>371</v>
      </c>
    </row>
    <row r="245" spans="2:65" s="169" customFormat="1" x14ac:dyDescent="0.2">
      <c r="B245" s="168"/>
      <c r="D245" s="154" t="s">
        <v>201</v>
      </c>
      <c r="E245" s="170" t="s">
        <v>1</v>
      </c>
      <c r="F245" s="171" t="s">
        <v>372</v>
      </c>
      <c r="H245" s="172">
        <v>10.506</v>
      </c>
      <c r="I245" s="208"/>
      <c r="L245" s="168"/>
      <c r="M245" s="173"/>
      <c r="T245" s="174"/>
      <c r="AT245" s="170" t="s">
        <v>201</v>
      </c>
      <c r="AU245" s="170" t="s">
        <v>84</v>
      </c>
      <c r="AV245" s="169" t="s">
        <v>84</v>
      </c>
      <c r="AW245" s="169" t="s">
        <v>33</v>
      </c>
      <c r="AX245" s="169" t="s">
        <v>76</v>
      </c>
      <c r="AY245" s="170" t="s">
        <v>126</v>
      </c>
    </row>
    <row r="246" spans="2:65" s="176" customFormat="1" x14ac:dyDescent="0.2">
      <c r="B246" s="175"/>
      <c r="D246" s="154" t="s">
        <v>201</v>
      </c>
      <c r="E246" s="177" t="s">
        <v>1</v>
      </c>
      <c r="F246" s="178" t="s">
        <v>203</v>
      </c>
      <c r="H246" s="179">
        <v>10.506</v>
      </c>
      <c r="I246" s="209"/>
      <c r="L246" s="175"/>
      <c r="M246" s="180"/>
      <c r="T246" s="181"/>
      <c r="AT246" s="177" t="s">
        <v>201</v>
      </c>
      <c r="AU246" s="177" t="s">
        <v>84</v>
      </c>
      <c r="AV246" s="176" t="s">
        <v>125</v>
      </c>
      <c r="AW246" s="176" t="s">
        <v>33</v>
      </c>
      <c r="AX246" s="176" t="s">
        <v>82</v>
      </c>
      <c r="AY246" s="177" t="s">
        <v>126</v>
      </c>
    </row>
    <row r="247" spans="2:65" s="135" customFormat="1" ht="22.95" customHeight="1" x14ac:dyDescent="0.25">
      <c r="B247" s="134"/>
      <c r="D247" s="136" t="s">
        <v>75</v>
      </c>
      <c r="E247" s="166" t="s">
        <v>168</v>
      </c>
      <c r="F247" s="166" t="s">
        <v>373</v>
      </c>
      <c r="I247" s="161"/>
      <c r="J247" s="167">
        <f>BK247</f>
        <v>0</v>
      </c>
      <c r="L247" s="134"/>
      <c r="M247" s="139"/>
      <c r="P247" s="140">
        <f>SUM(P248:P301)</f>
        <v>600.82150999999999</v>
      </c>
      <c r="R247" s="140">
        <f>SUM(R248:R301)</f>
        <v>44.298878500000001</v>
      </c>
      <c r="T247" s="141">
        <f>SUM(T248:T301)</f>
        <v>53.521000000000001</v>
      </c>
      <c r="AR247" s="136" t="s">
        <v>82</v>
      </c>
      <c r="AT247" s="142" t="s">
        <v>75</v>
      </c>
      <c r="AU247" s="142" t="s">
        <v>82</v>
      </c>
      <c r="AY247" s="136" t="s">
        <v>126</v>
      </c>
      <c r="BK247" s="143">
        <f>SUM(BK248:BK301)</f>
        <v>0</v>
      </c>
    </row>
    <row r="248" spans="2:65" s="20" customFormat="1" ht="16.5" customHeight="1" x14ac:dyDescent="0.2">
      <c r="B248" s="19"/>
      <c r="C248" s="144" t="s">
        <v>374</v>
      </c>
      <c r="D248" s="144" t="s">
        <v>127</v>
      </c>
      <c r="E248" s="145" t="s">
        <v>375</v>
      </c>
      <c r="F248" s="146" t="s">
        <v>376</v>
      </c>
      <c r="G248" s="147" t="s">
        <v>216</v>
      </c>
      <c r="H248" s="148">
        <v>350</v>
      </c>
      <c r="I248" s="1"/>
      <c r="J248" s="149">
        <f>ROUND(I248*H248,2)</f>
        <v>0</v>
      </c>
      <c r="K248" s="146" t="s">
        <v>131</v>
      </c>
      <c r="L248" s="19"/>
      <c r="M248" s="150" t="s">
        <v>1</v>
      </c>
      <c r="N248" s="151" t="s">
        <v>41</v>
      </c>
      <c r="O248" s="70">
        <v>0.22800000000000001</v>
      </c>
      <c r="P248" s="70">
        <f>O248*H248</f>
        <v>79.8</v>
      </c>
      <c r="Q248" s="70">
        <v>4.0079999999999998E-2</v>
      </c>
      <c r="R248" s="70">
        <f>Q248*H248</f>
        <v>14.027999999999999</v>
      </c>
      <c r="S248" s="70">
        <v>0</v>
      </c>
      <c r="T248" s="152">
        <f>S248*H248</f>
        <v>0</v>
      </c>
      <c r="AR248" s="74" t="s">
        <v>125</v>
      </c>
      <c r="AT248" s="74" t="s">
        <v>127</v>
      </c>
      <c r="AU248" s="74" t="s">
        <v>84</v>
      </c>
      <c r="AY248" s="7" t="s">
        <v>126</v>
      </c>
      <c r="BE248" s="153">
        <f>IF(N248="základní",J248,0)</f>
        <v>0</v>
      </c>
      <c r="BF248" s="153">
        <f>IF(N248="snížená",J248,0)</f>
        <v>0</v>
      </c>
      <c r="BG248" s="153">
        <f>IF(N248="zákl. přenesená",J248,0)</f>
        <v>0</v>
      </c>
      <c r="BH248" s="153">
        <f>IF(N248="sníž. přenesená",J248,0)</f>
        <v>0</v>
      </c>
      <c r="BI248" s="153">
        <f>IF(N248="nulová",J248,0)</f>
        <v>0</v>
      </c>
      <c r="BJ248" s="7" t="s">
        <v>82</v>
      </c>
      <c r="BK248" s="153">
        <f>ROUND(I248*H248,2)</f>
        <v>0</v>
      </c>
      <c r="BL248" s="7" t="s">
        <v>125</v>
      </c>
      <c r="BM248" s="74" t="s">
        <v>377</v>
      </c>
    </row>
    <row r="249" spans="2:65" s="183" customFormat="1" ht="20.399999999999999" x14ac:dyDescent="0.2">
      <c r="B249" s="182"/>
      <c r="D249" s="154" t="s">
        <v>201</v>
      </c>
      <c r="E249" s="184" t="s">
        <v>1</v>
      </c>
      <c r="F249" s="185" t="s">
        <v>378</v>
      </c>
      <c r="H249" s="184" t="s">
        <v>1</v>
      </c>
      <c r="I249" s="210"/>
      <c r="L249" s="182"/>
      <c r="M249" s="186"/>
      <c r="T249" s="187"/>
      <c r="AT249" s="184" t="s">
        <v>201</v>
      </c>
      <c r="AU249" s="184" t="s">
        <v>84</v>
      </c>
      <c r="AV249" s="183" t="s">
        <v>82</v>
      </c>
      <c r="AW249" s="183" t="s">
        <v>33</v>
      </c>
      <c r="AX249" s="183" t="s">
        <v>76</v>
      </c>
      <c r="AY249" s="184" t="s">
        <v>126</v>
      </c>
    </row>
    <row r="250" spans="2:65" s="169" customFormat="1" x14ac:dyDescent="0.2">
      <c r="B250" s="168"/>
      <c r="D250" s="154" t="s">
        <v>201</v>
      </c>
      <c r="E250" s="170" t="s">
        <v>1</v>
      </c>
      <c r="F250" s="171" t="s">
        <v>379</v>
      </c>
      <c r="H250" s="172">
        <v>350</v>
      </c>
      <c r="I250" s="208"/>
      <c r="L250" s="168"/>
      <c r="M250" s="173"/>
      <c r="T250" s="174"/>
      <c r="AT250" s="170" t="s">
        <v>201</v>
      </c>
      <c r="AU250" s="170" t="s">
        <v>84</v>
      </c>
      <c r="AV250" s="169" t="s">
        <v>84</v>
      </c>
      <c r="AW250" s="169" t="s">
        <v>33</v>
      </c>
      <c r="AX250" s="169" t="s">
        <v>76</v>
      </c>
      <c r="AY250" s="170" t="s">
        <v>126</v>
      </c>
    </row>
    <row r="251" spans="2:65" s="176" customFormat="1" x14ac:dyDescent="0.2">
      <c r="B251" s="175"/>
      <c r="D251" s="154" t="s">
        <v>201</v>
      </c>
      <c r="E251" s="177" t="s">
        <v>1</v>
      </c>
      <c r="F251" s="178" t="s">
        <v>203</v>
      </c>
      <c r="H251" s="179">
        <v>350</v>
      </c>
      <c r="I251" s="209"/>
      <c r="L251" s="175"/>
      <c r="M251" s="180"/>
      <c r="T251" s="181"/>
      <c r="AT251" s="177" t="s">
        <v>201</v>
      </c>
      <c r="AU251" s="177" t="s">
        <v>84</v>
      </c>
      <c r="AV251" s="176" t="s">
        <v>125</v>
      </c>
      <c r="AW251" s="176" t="s">
        <v>33</v>
      </c>
      <c r="AX251" s="176" t="s">
        <v>82</v>
      </c>
      <c r="AY251" s="177" t="s">
        <v>126</v>
      </c>
    </row>
    <row r="252" spans="2:65" s="20" customFormat="1" ht="24.15" customHeight="1" x14ac:dyDescent="0.2">
      <c r="B252" s="19"/>
      <c r="C252" s="195" t="s">
        <v>380</v>
      </c>
      <c r="D252" s="195" t="s">
        <v>293</v>
      </c>
      <c r="E252" s="196" t="s">
        <v>381</v>
      </c>
      <c r="F252" s="197" t="s">
        <v>382</v>
      </c>
      <c r="G252" s="198" t="s">
        <v>216</v>
      </c>
      <c r="H252" s="199">
        <v>350</v>
      </c>
      <c r="I252" s="2"/>
      <c r="J252" s="200">
        <f>ROUND(I252*H252,2)</f>
        <v>0</v>
      </c>
      <c r="K252" s="197" t="s">
        <v>176</v>
      </c>
      <c r="L252" s="201"/>
      <c r="M252" s="202" t="s">
        <v>1</v>
      </c>
      <c r="N252" s="203" t="s">
        <v>41</v>
      </c>
      <c r="O252" s="70">
        <v>0</v>
      </c>
      <c r="P252" s="70">
        <f>O252*H252</f>
        <v>0</v>
      </c>
      <c r="Q252" s="70">
        <v>0</v>
      </c>
      <c r="R252" s="70">
        <f>Q252*H252</f>
        <v>0</v>
      </c>
      <c r="S252" s="70">
        <v>0</v>
      </c>
      <c r="T252" s="152">
        <f>S252*H252</f>
        <v>0</v>
      </c>
      <c r="AR252" s="74" t="s">
        <v>163</v>
      </c>
      <c r="AT252" s="74" t="s">
        <v>293</v>
      </c>
      <c r="AU252" s="74" t="s">
        <v>84</v>
      </c>
      <c r="AY252" s="7" t="s">
        <v>126</v>
      </c>
      <c r="BE252" s="153">
        <f>IF(N252="základní",J252,0)</f>
        <v>0</v>
      </c>
      <c r="BF252" s="153">
        <f>IF(N252="snížená",J252,0)</f>
        <v>0</v>
      </c>
      <c r="BG252" s="153">
        <f>IF(N252="zákl. přenesená",J252,0)</f>
        <v>0</v>
      </c>
      <c r="BH252" s="153">
        <f>IF(N252="sníž. přenesená",J252,0)</f>
        <v>0</v>
      </c>
      <c r="BI252" s="153">
        <f>IF(N252="nulová",J252,0)</f>
        <v>0</v>
      </c>
      <c r="BJ252" s="7" t="s">
        <v>82</v>
      </c>
      <c r="BK252" s="153">
        <f>ROUND(I252*H252,2)</f>
        <v>0</v>
      </c>
      <c r="BL252" s="7" t="s">
        <v>125</v>
      </c>
      <c r="BM252" s="74" t="s">
        <v>383</v>
      </c>
    </row>
    <row r="253" spans="2:65" s="169" customFormat="1" x14ac:dyDescent="0.2">
      <c r="B253" s="168"/>
      <c r="D253" s="154" t="s">
        <v>201</v>
      </c>
      <c r="E253" s="170" t="s">
        <v>1</v>
      </c>
      <c r="F253" s="171" t="s">
        <v>384</v>
      </c>
      <c r="H253" s="172">
        <v>350</v>
      </c>
      <c r="I253" s="208"/>
      <c r="L253" s="168"/>
      <c r="M253" s="173"/>
      <c r="T253" s="174"/>
      <c r="AT253" s="170" t="s">
        <v>201</v>
      </c>
      <c r="AU253" s="170" t="s">
        <v>84</v>
      </c>
      <c r="AV253" s="169" t="s">
        <v>84</v>
      </c>
      <c r="AW253" s="169" t="s">
        <v>33</v>
      </c>
      <c r="AX253" s="169" t="s">
        <v>76</v>
      </c>
      <c r="AY253" s="170" t="s">
        <v>126</v>
      </c>
    </row>
    <row r="254" spans="2:65" s="176" customFormat="1" x14ac:dyDescent="0.2">
      <c r="B254" s="175"/>
      <c r="D254" s="154" t="s">
        <v>201</v>
      </c>
      <c r="E254" s="177" t="s">
        <v>1</v>
      </c>
      <c r="F254" s="178" t="s">
        <v>203</v>
      </c>
      <c r="H254" s="179">
        <v>350</v>
      </c>
      <c r="I254" s="209"/>
      <c r="L254" s="175"/>
      <c r="M254" s="180"/>
      <c r="T254" s="181"/>
      <c r="AT254" s="177" t="s">
        <v>201</v>
      </c>
      <c r="AU254" s="177" t="s">
        <v>84</v>
      </c>
      <c r="AV254" s="176" t="s">
        <v>125</v>
      </c>
      <c r="AW254" s="176" t="s">
        <v>33</v>
      </c>
      <c r="AX254" s="176" t="s">
        <v>82</v>
      </c>
      <c r="AY254" s="177" t="s">
        <v>126</v>
      </c>
    </row>
    <row r="255" spans="2:65" s="20" customFormat="1" ht="24.15" customHeight="1" x14ac:dyDescent="0.2">
      <c r="B255" s="19"/>
      <c r="C255" s="144" t="s">
        <v>385</v>
      </c>
      <c r="D255" s="144" t="s">
        <v>127</v>
      </c>
      <c r="E255" s="145" t="s">
        <v>386</v>
      </c>
      <c r="F255" s="146" t="s">
        <v>387</v>
      </c>
      <c r="G255" s="147" t="s">
        <v>388</v>
      </c>
      <c r="H255" s="148">
        <v>34</v>
      </c>
      <c r="I255" s="1"/>
      <c r="J255" s="149">
        <f>ROUND(I255*H255,2)</f>
        <v>0</v>
      </c>
      <c r="K255" s="146" t="s">
        <v>131</v>
      </c>
      <c r="L255" s="19"/>
      <c r="M255" s="150" t="s">
        <v>1</v>
      </c>
      <c r="N255" s="151" t="s">
        <v>41</v>
      </c>
      <c r="O255" s="70">
        <v>0.2</v>
      </c>
      <c r="P255" s="70">
        <f>O255*H255</f>
        <v>6.8000000000000007</v>
      </c>
      <c r="Q255" s="70">
        <v>6.9999999999999999E-4</v>
      </c>
      <c r="R255" s="70">
        <f>Q255*H255</f>
        <v>2.3799999999999998E-2</v>
      </c>
      <c r="S255" s="70">
        <v>0</v>
      </c>
      <c r="T255" s="152">
        <f>S255*H255</f>
        <v>0</v>
      </c>
      <c r="AR255" s="74" t="s">
        <v>125</v>
      </c>
      <c r="AT255" s="74" t="s">
        <v>127</v>
      </c>
      <c r="AU255" s="74" t="s">
        <v>84</v>
      </c>
      <c r="AY255" s="7" t="s">
        <v>126</v>
      </c>
      <c r="BE255" s="153">
        <f>IF(N255="základní",J255,0)</f>
        <v>0</v>
      </c>
      <c r="BF255" s="153">
        <f>IF(N255="snížená",J255,0)</f>
        <v>0</v>
      </c>
      <c r="BG255" s="153">
        <f>IF(N255="zákl. přenesená",J255,0)</f>
        <v>0</v>
      </c>
      <c r="BH255" s="153">
        <f>IF(N255="sníž. přenesená",J255,0)</f>
        <v>0</v>
      </c>
      <c r="BI255" s="153">
        <f>IF(N255="nulová",J255,0)</f>
        <v>0</v>
      </c>
      <c r="BJ255" s="7" t="s">
        <v>82</v>
      </c>
      <c r="BK255" s="153">
        <f>ROUND(I255*H255,2)</f>
        <v>0</v>
      </c>
      <c r="BL255" s="7" t="s">
        <v>125</v>
      </c>
      <c r="BM255" s="74" t="s">
        <v>389</v>
      </c>
    </row>
    <row r="256" spans="2:65" s="20" customFormat="1" ht="16.5" customHeight="1" x14ac:dyDescent="0.2">
      <c r="B256" s="19"/>
      <c r="C256" s="195" t="s">
        <v>390</v>
      </c>
      <c r="D256" s="195" t="s">
        <v>293</v>
      </c>
      <c r="E256" s="196" t="s">
        <v>391</v>
      </c>
      <c r="F256" s="197" t="s">
        <v>392</v>
      </c>
      <c r="G256" s="198" t="s">
        <v>388</v>
      </c>
      <c r="H256" s="199">
        <v>34</v>
      </c>
      <c r="I256" s="2"/>
      <c r="J256" s="200">
        <f>ROUND(I256*H256,2)</f>
        <v>0</v>
      </c>
      <c r="K256" s="197" t="s">
        <v>176</v>
      </c>
      <c r="L256" s="201"/>
      <c r="M256" s="202" t="s">
        <v>1</v>
      </c>
      <c r="N256" s="203" t="s">
        <v>41</v>
      </c>
      <c r="O256" s="70">
        <v>0</v>
      </c>
      <c r="P256" s="70">
        <f>O256*H256</f>
        <v>0</v>
      </c>
      <c r="Q256" s="70">
        <v>4.0000000000000001E-3</v>
      </c>
      <c r="R256" s="70">
        <f>Q256*H256</f>
        <v>0.13600000000000001</v>
      </c>
      <c r="S256" s="70">
        <v>0</v>
      </c>
      <c r="T256" s="152">
        <f>S256*H256</f>
        <v>0</v>
      </c>
      <c r="AR256" s="74" t="s">
        <v>163</v>
      </c>
      <c r="AT256" s="74" t="s">
        <v>293</v>
      </c>
      <c r="AU256" s="74" t="s">
        <v>84</v>
      </c>
      <c r="AY256" s="7" t="s">
        <v>126</v>
      </c>
      <c r="BE256" s="153">
        <f>IF(N256="základní",J256,0)</f>
        <v>0</v>
      </c>
      <c r="BF256" s="153">
        <f>IF(N256="snížená",J256,0)</f>
        <v>0</v>
      </c>
      <c r="BG256" s="153">
        <f>IF(N256="zákl. přenesená",J256,0)</f>
        <v>0</v>
      </c>
      <c r="BH256" s="153">
        <f>IF(N256="sníž. přenesená",J256,0)</f>
        <v>0</v>
      </c>
      <c r="BI256" s="153">
        <f>IF(N256="nulová",J256,0)</f>
        <v>0</v>
      </c>
      <c r="BJ256" s="7" t="s">
        <v>82</v>
      </c>
      <c r="BK256" s="153">
        <f>ROUND(I256*H256,2)</f>
        <v>0</v>
      </c>
      <c r="BL256" s="7" t="s">
        <v>125</v>
      </c>
      <c r="BM256" s="74" t="s">
        <v>393</v>
      </c>
    </row>
    <row r="257" spans="2:65" s="20" customFormat="1" ht="24.15" customHeight="1" x14ac:dyDescent="0.2">
      <c r="B257" s="19"/>
      <c r="C257" s="144" t="s">
        <v>394</v>
      </c>
      <c r="D257" s="144" t="s">
        <v>127</v>
      </c>
      <c r="E257" s="145" t="s">
        <v>395</v>
      </c>
      <c r="F257" s="146" t="s">
        <v>396</v>
      </c>
      <c r="G257" s="147" t="s">
        <v>388</v>
      </c>
      <c r="H257" s="148">
        <v>20</v>
      </c>
      <c r="I257" s="1"/>
      <c r="J257" s="149">
        <f>ROUND(I257*H257,2)</f>
        <v>0</v>
      </c>
      <c r="K257" s="146" t="s">
        <v>131</v>
      </c>
      <c r="L257" s="19"/>
      <c r="M257" s="150" t="s">
        <v>1</v>
      </c>
      <c r="N257" s="151" t="s">
        <v>41</v>
      </c>
      <c r="O257" s="70">
        <v>0.54900000000000004</v>
      </c>
      <c r="P257" s="70">
        <f>O257*H257</f>
        <v>10.98</v>
      </c>
      <c r="Q257" s="70">
        <v>0.11241</v>
      </c>
      <c r="R257" s="70">
        <f>Q257*H257</f>
        <v>2.2481999999999998</v>
      </c>
      <c r="S257" s="70">
        <v>0</v>
      </c>
      <c r="T257" s="152">
        <f>S257*H257</f>
        <v>0</v>
      </c>
      <c r="AR257" s="74" t="s">
        <v>125</v>
      </c>
      <c r="AT257" s="74" t="s">
        <v>127</v>
      </c>
      <c r="AU257" s="74" t="s">
        <v>84</v>
      </c>
      <c r="AY257" s="7" t="s">
        <v>126</v>
      </c>
      <c r="BE257" s="153">
        <f>IF(N257="základní",J257,0)</f>
        <v>0</v>
      </c>
      <c r="BF257" s="153">
        <f>IF(N257="snížená",J257,0)</f>
        <v>0</v>
      </c>
      <c r="BG257" s="153">
        <f>IF(N257="zákl. přenesená",J257,0)</f>
        <v>0</v>
      </c>
      <c r="BH257" s="153">
        <f>IF(N257="sníž. přenesená",J257,0)</f>
        <v>0</v>
      </c>
      <c r="BI257" s="153">
        <f>IF(N257="nulová",J257,0)</f>
        <v>0</v>
      </c>
      <c r="BJ257" s="7" t="s">
        <v>82</v>
      </c>
      <c r="BK257" s="153">
        <f>ROUND(I257*H257,2)</f>
        <v>0</v>
      </c>
      <c r="BL257" s="7" t="s">
        <v>125</v>
      </c>
      <c r="BM257" s="74" t="s">
        <v>397</v>
      </c>
    </row>
    <row r="258" spans="2:65" s="169" customFormat="1" x14ac:dyDescent="0.2">
      <c r="B258" s="168"/>
      <c r="D258" s="154" t="s">
        <v>201</v>
      </c>
      <c r="E258" s="170" t="s">
        <v>1</v>
      </c>
      <c r="F258" s="171" t="s">
        <v>398</v>
      </c>
      <c r="H258" s="172">
        <v>20</v>
      </c>
      <c r="I258" s="208"/>
      <c r="L258" s="168"/>
      <c r="M258" s="173"/>
      <c r="T258" s="174"/>
      <c r="AT258" s="170" t="s">
        <v>201</v>
      </c>
      <c r="AU258" s="170" t="s">
        <v>84</v>
      </c>
      <c r="AV258" s="169" t="s">
        <v>84</v>
      </c>
      <c r="AW258" s="169" t="s">
        <v>33</v>
      </c>
      <c r="AX258" s="169" t="s">
        <v>76</v>
      </c>
      <c r="AY258" s="170" t="s">
        <v>126</v>
      </c>
    </row>
    <row r="259" spans="2:65" s="176" customFormat="1" x14ac:dyDescent="0.2">
      <c r="B259" s="175"/>
      <c r="D259" s="154" t="s">
        <v>201</v>
      </c>
      <c r="E259" s="177" t="s">
        <v>1</v>
      </c>
      <c r="F259" s="178" t="s">
        <v>203</v>
      </c>
      <c r="H259" s="179">
        <v>20</v>
      </c>
      <c r="I259" s="209"/>
      <c r="L259" s="175"/>
      <c r="M259" s="180"/>
      <c r="T259" s="181"/>
      <c r="AT259" s="177" t="s">
        <v>201</v>
      </c>
      <c r="AU259" s="177" t="s">
        <v>84</v>
      </c>
      <c r="AV259" s="176" t="s">
        <v>125</v>
      </c>
      <c r="AW259" s="176" t="s">
        <v>33</v>
      </c>
      <c r="AX259" s="176" t="s">
        <v>82</v>
      </c>
      <c r="AY259" s="177" t="s">
        <v>126</v>
      </c>
    </row>
    <row r="260" spans="2:65" s="20" customFormat="1" ht="21.75" customHeight="1" x14ac:dyDescent="0.2">
      <c r="B260" s="19"/>
      <c r="C260" s="195" t="s">
        <v>399</v>
      </c>
      <c r="D260" s="195" t="s">
        <v>293</v>
      </c>
      <c r="E260" s="196" t="s">
        <v>400</v>
      </c>
      <c r="F260" s="197" t="s">
        <v>401</v>
      </c>
      <c r="G260" s="198" t="s">
        <v>388</v>
      </c>
      <c r="H260" s="199">
        <v>20</v>
      </c>
      <c r="I260" s="2"/>
      <c r="J260" s="200">
        <f>ROUND(I260*H260,2)</f>
        <v>0</v>
      </c>
      <c r="K260" s="197" t="s">
        <v>131</v>
      </c>
      <c r="L260" s="201"/>
      <c r="M260" s="202" t="s">
        <v>1</v>
      </c>
      <c r="N260" s="203" t="s">
        <v>41</v>
      </c>
      <c r="O260" s="70">
        <v>0</v>
      </c>
      <c r="P260" s="70">
        <f>O260*H260</f>
        <v>0</v>
      </c>
      <c r="Q260" s="70">
        <v>2.5000000000000001E-3</v>
      </c>
      <c r="R260" s="70">
        <f>Q260*H260</f>
        <v>0.05</v>
      </c>
      <c r="S260" s="70">
        <v>0</v>
      </c>
      <c r="T260" s="152">
        <f>S260*H260</f>
        <v>0</v>
      </c>
      <c r="AR260" s="74" t="s">
        <v>163</v>
      </c>
      <c r="AT260" s="74" t="s">
        <v>293</v>
      </c>
      <c r="AU260" s="74" t="s">
        <v>84</v>
      </c>
      <c r="AY260" s="7" t="s">
        <v>126</v>
      </c>
      <c r="BE260" s="153">
        <f>IF(N260="základní",J260,0)</f>
        <v>0</v>
      </c>
      <c r="BF260" s="153">
        <f>IF(N260="snížená",J260,0)</f>
        <v>0</v>
      </c>
      <c r="BG260" s="153">
        <f>IF(N260="zákl. přenesená",J260,0)</f>
        <v>0</v>
      </c>
      <c r="BH260" s="153">
        <f>IF(N260="sníž. přenesená",J260,0)</f>
        <v>0</v>
      </c>
      <c r="BI260" s="153">
        <f>IF(N260="nulová",J260,0)</f>
        <v>0</v>
      </c>
      <c r="BJ260" s="7" t="s">
        <v>82</v>
      </c>
      <c r="BK260" s="153">
        <f>ROUND(I260*H260,2)</f>
        <v>0</v>
      </c>
      <c r="BL260" s="7" t="s">
        <v>125</v>
      </c>
      <c r="BM260" s="74" t="s">
        <v>402</v>
      </c>
    </row>
    <row r="261" spans="2:65" s="20" customFormat="1" ht="24.15" customHeight="1" x14ac:dyDescent="0.2">
      <c r="B261" s="19"/>
      <c r="C261" s="144" t="s">
        <v>403</v>
      </c>
      <c r="D261" s="144" t="s">
        <v>127</v>
      </c>
      <c r="E261" s="145" t="s">
        <v>404</v>
      </c>
      <c r="F261" s="146" t="s">
        <v>405</v>
      </c>
      <c r="G261" s="147" t="s">
        <v>216</v>
      </c>
      <c r="H261" s="148">
        <v>95.31</v>
      </c>
      <c r="I261" s="1"/>
      <c r="J261" s="149">
        <f>ROUND(I261*H261,2)</f>
        <v>0</v>
      </c>
      <c r="K261" s="146" t="s">
        <v>131</v>
      </c>
      <c r="L261" s="19"/>
      <c r="M261" s="150" t="s">
        <v>1</v>
      </c>
      <c r="N261" s="151" t="s">
        <v>41</v>
      </c>
      <c r="O261" s="70">
        <v>3.0000000000000001E-3</v>
      </c>
      <c r="P261" s="70">
        <f>O261*H261</f>
        <v>0.28593000000000002</v>
      </c>
      <c r="Q261" s="70">
        <v>1.2999999999999999E-4</v>
      </c>
      <c r="R261" s="70">
        <f>Q261*H261</f>
        <v>1.23903E-2</v>
      </c>
      <c r="S261" s="70">
        <v>0</v>
      </c>
      <c r="T261" s="152">
        <f>S261*H261</f>
        <v>0</v>
      </c>
      <c r="AR261" s="74" t="s">
        <v>125</v>
      </c>
      <c r="AT261" s="74" t="s">
        <v>127</v>
      </c>
      <c r="AU261" s="74" t="s">
        <v>84</v>
      </c>
      <c r="AY261" s="7" t="s">
        <v>126</v>
      </c>
      <c r="BE261" s="153">
        <f>IF(N261="základní",J261,0)</f>
        <v>0</v>
      </c>
      <c r="BF261" s="153">
        <f>IF(N261="snížená",J261,0)</f>
        <v>0</v>
      </c>
      <c r="BG261" s="153">
        <f>IF(N261="zákl. přenesená",J261,0)</f>
        <v>0</v>
      </c>
      <c r="BH261" s="153">
        <f>IF(N261="sníž. přenesená",J261,0)</f>
        <v>0</v>
      </c>
      <c r="BI261" s="153">
        <f>IF(N261="nulová",J261,0)</f>
        <v>0</v>
      </c>
      <c r="BJ261" s="7" t="s">
        <v>82</v>
      </c>
      <c r="BK261" s="153">
        <f>ROUND(I261*H261,2)</f>
        <v>0</v>
      </c>
      <c r="BL261" s="7" t="s">
        <v>125</v>
      </c>
      <c r="BM261" s="74" t="s">
        <v>406</v>
      </c>
    </row>
    <row r="262" spans="2:65" s="169" customFormat="1" x14ac:dyDescent="0.2">
      <c r="B262" s="168"/>
      <c r="D262" s="154" t="s">
        <v>201</v>
      </c>
      <c r="E262" s="170" t="s">
        <v>1</v>
      </c>
      <c r="F262" s="171" t="s">
        <v>407</v>
      </c>
      <c r="H262" s="172">
        <v>95.31</v>
      </c>
      <c r="I262" s="208"/>
      <c r="L262" s="168"/>
      <c r="M262" s="173"/>
      <c r="T262" s="174"/>
      <c r="AT262" s="170" t="s">
        <v>201</v>
      </c>
      <c r="AU262" s="170" t="s">
        <v>84</v>
      </c>
      <c r="AV262" s="169" t="s">
        <v>84</v>
      </c>
      <c r="AW262" s="169" t="s">
        <v>33</v>
      </c>
      <c r="AX262" s="169" t="s">
        <v>76</v>
      </c>
      <c r="AY262" s="170" t="s">
        <v>126</v>
      </c>
    </row>
    <row r="263" spans="2:65" s="176" customFormat="1" x14ac:dyDescent="0.2">
      <c r="B263" s="175"/>
      <c r="D263" s="154" t="s">
        <v>201</v>
      </c>
      <c r="E263" s="177" t="s">
        <v>1</v>
      </c>
      <c r="F263" s="178" t="s">
        <v>203</v>
      </c>
      <c r="H263" s="179">
        <v>95.31</v>
      </c>
      <c r="I263" s="209"/>
      <c r="L263" s="175"/>
      <c r="M263" s="180"/>
      <c r="T263" s="181"/>
      <c r="AT263" s="177" t="s">
        <v>201</v>
      </c>
      <c r="AU263" s="177" t="s">
        <v>84</v>
      </c>
      <c r="AV263" s="176" t="s">
        <v>125</v>
      </c>
      <c r="AW263" s="176" t="s">
        <v>33</v>
      </c>
      <c r="AX263" s="176" t="s">
        <v>82</v>
      </c>
      <c r="AY263" s="177" t="s">
        <v>126</v>
      </c>
    </row>
    <row r="264" spans="2:65" s="20" customFormat="1" ht="24.15" customHeight="1" x14ac:dyDescent="0.2">
      <c r="B264" s="19"/>
      <c r="C264" s="144" t="s">
        <v>408</v>
      </c>
      <c r="D264" s="144" t="s">
        <v>127</v>
      </c>
      <c r="E264" s="145" t="s">
        <v>409</v>
      </c>
      <c r="F264" s="146" t="s">
        <v>410</v>
      </c>
      <c r="G264" s="147" t="s">
        <v>199</v>
      </c>
      <c r="H264" s="148">
        <v>15</v>
      </c>
      <c r="I264" s="1"/>
      <c r="J264" s="149">
        <f>ROUND(I264*H264,2)</f>
        <v>0</v>
      </c>
      <c r="K264" s="146" t="s">
        <v>131</v>
      </c>
      <c r="L264" s="19"/>
      <c r="M264" s="150" t="s">
        <v>1</v>
      </c>
      <c r="N264" s="151" t="s">
        <v>41</v>
      </c>
      <c r="O264" s="70">
        <v>0.11799999999999999</v>
      </c>
      <c r="P264" s="70">
        <f>O264*H264</f>
        <v>1.77</v>
      </c>
      <c r="Q264" s="70">
        <v>1.4499999999999999E-3</v>
      </c>
      <c r="R264" s="70">
        <f>Q264*H264</f>
        <v>2.1749999999999999E-2</v>
      </c>
      <c r="S264" s="70">
        <v>0</v>
      </c>
      <c r="T264" s="152">
        <f>S264*H264</f>
        <v>0</v>
      </c>
      <c r="AR264" s="74" t="s">
        <v>125</v>
      </c>
      <c r="AT264" s="74" t="s">
        <v>127</v>
      </c>
      <c r="AU264" s="74" t="s">
        <v>84</v>
      </c>
      <c r="AY264" s="7" t="s">
        <v>126</v>
      </c>
      <c r="BE264" s="153">
        <f>IF(N264="základní",J264,0)</f>
        <v>0</v>
      </c>
      <c r="BF264" s="153">
        <f>IF(N264="snížená",J264,0)</f>
        <v>0</v>
      </c>
      <c r="BG264" s="153">
        <f>IF(N264="zákl. přenesená",J264,0)</f>
        <v>0</v>
      </c>
      <c r="BH264" s="153">
        <f>IF(N264="sníž. přenesená",J264,0)</f>
        <v>0</v>
      </c>
      <c r="BI264" s="153">
        <f>IF(N264="nulová",J264,0)</f>
        <v>0</v>
      </c>
      <c r="BJ264" s="7" t="s">
        <v>82</v>
      </c>
      <c r="BK264" s="153">
        <f>ROUND(I264*H264,2)</f>
        <v>0</v>
      </c>
      <c r="BL264" s="7" t="s">
        <v>125</v>
      </c>
      <c r="BM264" s="74" t="s">
        <v>411</v>
      </c>
    </row>
    <row r="265" spans="2:65" s="169" customFormat="1" x14ac:dyDescent="0.2">
      <c r="B265" s="168"/>
      <c r="D265" s="154" t="s">
        <v>201</v>
      </c>
      <c r="E265" s="170" t="s">
        <v>1</v>
      </c>
      <c r="F265" s="171" t="s">
        <v>412</v>
      </c>
      <c r="H265" s="172">
        <v>15</v>
      </c>
      <c r="I265" s="208"/>
      <c r="L265" s="168"/>
      <c r="M265" s="173"/>
      <c r="T265" s="174"/>
      <c r="AT265" s="170" t="s">
        <v>201</v>
      </c>
      <c r="AU265" s="170" t="s">
        <v>84</v>
      </c>
      <c r="AV265" s="169" t="s">
        <v>84</v>
      </c>
      <c r="AW265" s="169" t="s">
        <v>33</v>
      </c>
      <c r="AX265" s="169" t="s">
        <v>76</v>
      </c>
      <c r="AY265" s="170" t="s">
        <v>126</v>
      </c>
    </row>
    <row r="266" spans="2:65" s="176" customFormat="1" x14ac:dyDescent="0.2">
      <c r="B266" s="175"/>
      <c r="D266" s="154" t="s">
        <v>201</v>
      </c>
      <c r="E266" s="177" t="s">
        <v>1</v>
      </c>
      <c r="F266" s="178" t="s">
        <v>203</v>
      </c>
      <c r="H266" s="179">
        <v>15</v>
      </c>
      <c r="I266" s="209"/>
      <c r="L266" s="175"/>
      <c r="M266" s="180"/>
      <c r="T266" s="181"/>
      <c r="AT266" s="177" t="s">
        <v>201</v>
      </c>
      <c r="AU266" s="177" t="s">
        <v>84</v>
      </c>
      <c r="AV266" s="176" t="s">
        <v>125</v>
      </c>
      <c r="AW266" s="176" t="s">
        <v>33</v>
      </c>
      <c r="AX266" s="176" t="s">
        <v>82</v>
      </c>
      <c r="AY266" s="177" t="s">
        <v>126</v>
      </c>
    </row>
    <row r="267" spans="2:65" s="20" customFormat="1" ht="16.5" customHeight="1" x14ac:dyDescent="0.2">
      <c r="B267" s="19"/>
      <c r="C267" s="144" t="s">
        <v>413</v>
      </c>
      <c r="D267" s="144" t="s">
        <v>127</v>
      </c>
      <c r="E267" s="145" t="s">
        <v>414</v>
      </c>
      <c r="F267" s="146" t="s">
        <v>415</v>
      </c>
      <c r="G267" s="147" t="s">
        <v>216</v>
      </c>
      <c r="H267" s="148">
        <v>95.31</v>
      </c>
      <c r="I267" s="1"/>
      <c r="J267" s="149">
        <f>ROUND(I267*H267,2)</f>
        <v>0</v>
      </c>
      <c r="K267" s="146" t="s">
        <v>131</v>
      </c>
      <c r="L267" s="19"/>
      <c r="M267" s="150" t="s">
        <v>1</v>
      </c>
      <c r="N267" s="151" t="s">
        <v>41</v>
      </c>
      <c r="O267" s="70">
        <v>1.6E-2</v>
      </c>
      <c r="P267" s="70">
        <f>O267*H267</f>
        <v>1.5249600000000001</v>
      </c>
      <c r="Q267" s="70">
        <v>0</v>
      </c>
      <c r="R267" s="70">
        <f>Q267*H267</f>
        <v>0</v>
      </c>
      <c r="S267" s="70">
        <v>0</v>
      </c>
      <c r="T267" s="152">
        <f>S267*H267</f>
        <v>0</v>
      </c>
      <c r="AR267" s="74" t="s">
        <v>125</v>
      </c>
      <c r="AT267" s="74" t="s">
        <v>127</v>
      </c>
      <c r="AU267" s="74" t="s">
        <v>84</v>
      </c>
      <c r="AY267" s="7" t="s">
        <v>126</v>
      </c>
      <c r="BE267" s="153">
        <f>IF(N267="základní",J267,0)</f>
        <v>0</v>
      </c>
      <c r="BF267" s="153">
        <f>IF(N267="snížená",J267,0)</f>
        <v>0</v>
      </c>
      <c r="BG267" s="153">
        <f>IF(N267="zákl. přenesená",J267,0)</f>
        <v>0</v>
      </c>
      <c r="BH267" s="153">
        <f>IF(N267="sníž. přenesená",J267,0)</f>
        <v>0</v>
      </c>
      <c r="BI267" s="153">
        <f>IF(N267="nulová",J267,0)</f>
        <v>0</v>
      </c>
      <c r="BJ267" s="7" t="s">
        <v>82</v>
      </c>
      <c r="BK267" s="153">
        <f>ROUND(I267*H267,2)</f>
        <v>0</v>
      </c>
      <c r="BL267" s="7" t="s">
        <v>125</v>
      </c>
      <c r="BM267" s="74" t="s">
        <v>416</v>
      </c>
    </row>
    <row r="268" spans="2:65" s="169" customFormat="1" x14ac:dyDescent="0.2">
      <c r="B268" s="168"/>
      <c r="D268" s="154" t="s">
        <v>201</v>
      </c>
      <c r="E268" s="170" t="s">
        <v>1</v>
      </c>
      <c r="F268" s="171" t="s">
        <v>407</v>
      </c>
      <c r="H268" s="172">
        <v>95.31</v>
      </c>
      <c r="I268" s="208"/>
      <c r="L268" s="168"/>
      <c r="M268" s="173"/>
      <c r="T268" s="174"/>
      <c r="AT268" s="170" t="s">
        <v>201</v>
      </c>
      <c r="AU268" s="170" t="s">
        <v>84</v>
      </c>
      <c r="AV268" s="169" t="s">
        <v>84</v>
      </c>
      <c r="AW268" s="169" t="s">
        <v>33</v>
      </c>
      <c r="AX268" s="169" t="s">
        <v>76</v>
      </c>
      <c r="AY268" s="170" t="s">
        <v>126</v>
      </c>
    </row>
    <row r="269" spans="2:65" s="176" customFormat="1" x14ac:dyDescent="0.2">
      <c r="B269" s="175"/>
      <c r="D269" s="154" t="s">
        <v>201</v>
      </c>
      <c r="E269" s="177" t="s">
        <v>1</v>
      </c>
      <c r="F269" s="178" t="s">
        <v>203</v>
      </c>
      <c r="H269" s="179">
        <v>95.31</v>
      </c>
      <c r="I269" s="209"/>
      <c r="L269" s="175"/>
      <c r="M269" s="180"/>
      <c r="T269" s="181"/>
      <c r="AT269" s="177" t="s">
        <v>201</v>
      </c>
      <c r="AU269" s="177" t="s">
        <v>84</v>
      </c>
      <c r="AV269" s="176" t="s">
        <v>125</v>
      </c>
      <c r="AW269" s="176" t="s">
        <v>33</v>
      </c>
      <c r="AX269" s="176" t="s">
        <v>82</v>
      </c>
      <c r="AY269" s="177" t="s">
        <v>126</v>
      </c>
    </row>
    <row r="270" spans="2:65" s="20" customFormat="1" ht="16.5" customHeight="1" x14ac:dyDescent="0.2">
      <c r="B270" s="19"/>
      <c r="C270" s="144" t="s">
        <v>417</v>
      </c>
      <c r="D270" s="144" t="s">
        <v>127</v>
      </c>
      <c r="E270" s="145" t="s">
        <v>418</v>
      </c>
      <c r="F270" s="146" t="s">
        <v>419</v>
      </c>
      <c r="G270" s="147" t="s">
        <v>199</v>
      </c>
      <c r="H270" s="148">
        <v>15</v>
      </c>
      <c r="I270" s="1"/>
      <c r="J270" s="149">
        <f>ROUND(I270*H270,2)</f>
        <v>0</v>
      </c>
      <c r="K270" s="146" t="s">
        <v>131</v>
      </c>
      <c r="L270" s="19"/>
      <c r="M270" s="150" t="s">
        <v>1</v>
      </c>
      <c r="N270" s="151" t="s">
        <v>41</v>
      </c>
      <c r="O270" s="70">
        <v>8.3000000000000004E-2</v>
      </c>
      <c r="P270" s="70">
        <f>O270*H270</f>
        <v>1.2450000000000001</v>
      </c>
      <c r="Q270" s="70">
        <v>1.0000000000000001E-5</v>
      </c>
      <c r="R270" s="70">
        <f>Q270*H270</f>
        <v>1.5000000000000001E-4</v>
      </c>
      <c r="S270" s="70">
        <v>0</v>
      </c>
      <c r="T270" s="152">
        <f>S270*H270</f>
        <v>0</v>
      </c>
      <c r="AR270" s="74" t="s">
        <v>125</v>
      </c>
      <c r="AT270" s="74" t="s">
        <v>127</v>
      </c>
      <c r="AU270" s="74" t="s">
        <v>84</v>
      </c>
      <c r="AY270" s="7" t="s">
        <v>126</v>
      </c>
      <c r="BE270" s="153">
        <f>IF(N270="základní",J270,0)</f>
        <v>0</v>
      </c>
      <c r="BF270" s="153">
        <f>IF(N270="snížená",J270,0)</f>
        <v>0</v>
      </c>
      <c r="BG270" s="153">
        <f>IF(N270="zákl. přenesená",J270,0)</f>
        <v>0</v>
      </c>
      <c r="BH270" s="153">
        <f>IF(N270="sníž. přenesená",J270,0)</f>
        <v>0</v>
      </c>
      <c r="BI270" s="153">
        <f>IF(N270="nulová",J270,0)</f>
        <v>0</v>
      </c>
      <c r="BJ270" s="7" t="s">
        <v>82</v>
      </c>
      <c r="BK270" s="153">
        <f>ROUND(I270*H270,2)</f>
        <v>0</v>
      </c>
      <c r="BL270" s="7" t="s">
        <v>125</v>
      </c>
      <c r="BM270" s="74" t="s">
        <v>420</v>
      </c>
    </row>
    <row r="271" spans="2:65" s="169" customFormat="1" x14ac:dyDescent="0.2">
      <c r="B271" s="168"/>
      <c r="D271" s="154" t="s">
        <v>201</v>
      </c>
      <c r="E271" s="170" t="s">
        <v>1</v>
      </c>
      <c r="F271" s="171" t="s">
        <v>412</v>
      </c>
      <c r="H271" s="172">
        <v>15</v>
      </c>
      <c r="I271" s="208"/>
      <c r="L271" s="168"/>
      <c r="M271" s="173"/>
      <c r="T271" s="174"/>
      <c r="AT271" s="170" t="s">
        <v>201</v>
      </c>
      <c r="AU271" s="170" t="s">
        <v>84</v>
      </c>
      <c r="AV271" s="169" t="s">
        <v>84</v>
      </c>
      <c r="AW271" s="169" t="s">
        <v>33</v>
      </c>
      <c r="AX271" s="169" t="s">
        <v>76</v>
      </c>
      <c r="AY271" s="170" t="s">
        <v>126</v>
      </c>
    </row>
    <row r="272" spans="2:65" s="176" customFormat="1" x14ac:dyDescent="0.2">
      <c r="B272" s="175"/>
      <c r="D272" s="154" t="s">
        <v>201</v>
      </c>
      <c r="E272" s="177" t="s">
        <v>1</v>
      </c>
      <c r="F272" s="178" t="s">
        <v>203</v>
      </c>
      <c r="H272" s="179">
        <v>15</v>
      </c>
      <c r="I272" s="209"/>
      <c r="L272" s="175"/>
      <c r="M272" s="180"/>
      <c r="T272" s="181"/>
      <c r="AT272" s="177" t="s">
        <v>201</v>
      </c>
      <c r="AU272" s="177" t="s">
        <v>84</v>
      </c>
      <c r="AV272" s="176" t="s">
        <v>125</v>
      </c>
      <c r="AW272" s="176" t="s">
        <v>33</v>
      </c>
      <c r="AX272" s="176" t="s">
        <v>82</v>
      </c>
      <c r="AY272" s="177" t="s">
        <v>126</v>
      </c>
    </row>
    <row r="273" spans="2:65" s="20" customFormat="1" ht="33" customHeight="1" x14ac:dyDescent="0.2">
      <c r="B273" s="19"/>
      <c r="C273" s="144" t="s">
        <v>421</v>
      </c>
      <c r="D273" s="144" t="s">
        <v>127</v>
      </c>
      <c r="E273" s="145" t="s">
        <v>422</v>
      </c>
      <c r="F273" s="146" t="s">
        <v>423</v>
      </c>
      <c r="G273" s="147" t="s">
        <v>216</v>
      </c>
      <c r="H273" s="148">
        <v>106.16</v>
      </c>
      <c r="I273" s="1"/>
      <c r="J273" s="149">
        <f>ROUND(I273*H273,2)</f>
        <v>0</v>
      </c>
      <c r="K273" s="146" t="s">
        <v>176</v>
      </c>
      <c r="L273" s="19"/>
      <c r="M273" s="150" t="s">
        <v>1</v>
      </c>
      <c r="N273" s="151" t="s">
        <v>41</v>
      </c>
      <c r="O273" s="70">
        <v>0.26800000000000002</v>
      </c>
      <c r="P273" s="70">
        <f>O273*H273</f>
        <v>28.450880000000002</v>
      </c>
      <c r="Q273" s="70">
        <v>0.15540000000000001</v>
      </c>
      <c r="R273" s="70">
        <f>Q273*H273</f>
        <v>16.497264000000001</v>
      </c>
      <c r="S273" s="70">
        <v>0</v>
      </c>
      <c r="T273" s="152">
        <f>S273*H273</f>
        <v>0</v>
      </c>
      <c r="AR273" s="74" t="s">
        <v>125</v>
      </c>
      <c r="AT273" s="74" t="s">
        <v>127</v>
      </c>
      <c r="AU273" s="74" t="s">
        <v>84</v>
      </c>
      <c r="AY273" s="7" t="s">
        <v>126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7" t="s">
        <v>82</v>
      </c>
      <c r="BK273" s="153">
        <f>ROUND(I273*H273,2)</f>
        <v>0</v>
      </c>
      <c r="BL273" s="7" t="s">
        <v>125</v>
      </c>
      <c r="BM273" s="74" t="s">
        <v>424</v>
      </c>
    </row>
    <row r="274" spans="2:65" s="169" customFormat="1" ht="20.399999999999999" x14ac:dyDescent="0.2">
      <c r="B274" s="168"/>
      <c r="D274" s="154" t="s">
        <v>201</v>
      </c>
      <c r="E274" s="170" t="s">
        <v>1</v>
      </c>
      <c r="F274" s="171" t="s">
        <v>425</v>
      </c>
      <c r="H274" s="172">
        <v>106.16</v>
      </c>
      <c r="I274" s="208"/>
      <c r="L274" s="168"/>
      <c r="M274" s="173"/>
      <c r="T274" s="174"/>
      <c r="AT274" s="170" t="s">
        <v>201</v>
      </c>
      <c r="AU274" s="170" t="s">
        <v>84</v>
      </c>
      <c r="AV274" s="169" t="s">
        <v>84</v>
      </c>
      <c r="AW274" s="169" t="s">
        <v>33</v>
      </c>
      <c r="AX274" s="169" t="s">
        <v>76</v>
      </c>
      <c r="AY274" s="170" t="s">
        <v>126</v>
      </c>
    </row>
    <row r="275" spans="2:65" s="176" customFormat="1" x14ac:dyDescent="0.2">
      <c r="B275" s="175"/>
      <c r="D275" s="154" t="s">
        <v>201</v>
      </c>
      <c r="E275" s="177" t="s">
        <v>1</v>
      </c>
      <c r="F275" s="178" t="s">
        <v>203</v>
      </c>
      <c r="H275" s="179">
        <v>106.16</v>
      </c>
      <c r="I275" s="209"/>
      <c r="L275" s="175"/>
      <c r="M275" s="180"/>
      <c r="T275" s="181"/>
      <c r="AT275" s="177" t="s">
        <v>201</v>
      </c>
      <c r="AU275" s="177" t="s">
        <v>84</v>
      </c>
      <c r="AV275" s="176" t="s">
        <v>125</v>
      </c>
      <c r="AW275" s="176" t="s">
        <v>33</v>
      </c>
      <c r="AX275" s="176" t="s">
        <v>82</v>
      </c>
      <c r="AY275" s="177" t="s">
        <v>126</v>
      </c>
    </row>
    <row r="276" spans="2:65" s="20" customFormat="1" ht="16.5" customHeight="1" x14ac:dyDescent="0.2">
      <c r="B276" s="19"/>
      <c r="C276" s="195" t="s">
        <v>426</v>
      </c>
      <c r="D276" s="195" t="s">
        <v>293</v>
      </c>
      <c r="E276" s="196" t="s">
        <v>427</v>
      </c>
      <c r="F276" s="197" t="s">
        <v>428</v>
      </c>
      <c r="G276" s="198" t="s">
        <v>216</v>
      </c>
      <c r="H276" s="199">
        <v>107.22199999999999</v>
      </c>
      <c r="I276" s="2"/>
      <c r="J276" s="200">
        <f>ROUND(I276*H276,2)</f>
        <v>0</v>
      </c>
      <c r="K276" s="197" t="s">
        <v>131</v>
      </c>
      <c r="L276" s="201"/>
      <c r="M276" s="202" t="s">
        <v>1</v>
      </c>
      <c r="N276" s="203" t="s">
        <v>41</v>
      </c>
      <c r="O276" s="70">
        <v>0</v>
      </c>
      <c r="P276" s="70">
        <f>O276*H276</f>
        <v>0</v>
      </c>
      <c r="Q276" s="70">
        <v>0.08</v>
      </c>
      <c r="R276" s="70">
        <f>Q276*H276</f>
        <v>8.5777599999999996</v>
      </c>
      <c r="S276" s="70">
        <v>0</v>
      </c>
      <c r="T276" s="152">
        <f>S276*H276</f>
        <v>0</v>
      </c>
      <c r="AR276" s="74" t="s">
        <v>163</v>
      </c>
      <c r="AT276" s="74" t="s">
        <v>293</v>
      </c>
      <c r="AU276" s="74" t="s">
        <v>84</v>
      </c>
      <c r="AY276" s="7" t="s">
        <v>126</v>
      </c>
      <c r="BE276" s="153">
        <f>IF(N276="základní",J276,0)</f>
        <v>0</v>
      </c>
      <c r="BF276" s="153">
        <f>IF(N276="snížená",J276,0)</f>
        <v>0</v>
      </c>
      <c r="BG276" s="153">
        <f>IF(N276="zákl. přenesená",J276,0)</f>
        <v>0</v>
      </c>
      <c r="BH276" s="153">
        <f>IF(N276="sníž. přenesená",J276,0)</f>
        <v>0</v>
      </c>
      <c r="BI276" s="153">
        <f>IF(N276="nulová",J276,0)</f>
        <v>0</v>
      </c>
      <c r="BJ276" s="7" t="s">
        <v>82</v>
      </c>
      <c r="BK276" s="153">
        <f>ROUND(I276*H276,2)</f>
        <v>0</v>
      </c>
      <c r="BL276" s="7" t="s">
        <v>125</v>
      </c>
      <c r="BM276" s="74" t="s">
        <v>429</v>
      </c>
    </row>
    <row r="277" spans="2:65" s="169" customFormat="1" x14ac:dyDescent="0.2">
      <c r="B277" s="168"/>
      <c r="D277" s="154" t="s">
        <v>201</v>
      </c>
      <c r="E277" s="170" t="s">
        <v>1</v>
      </c>
      <c r="F277" s="171" t="s">
        <v>430</v>
      </c>
      <c r="H277" s="172">
        <v>107.22199999999999</v>
      </c>
      <c r="I277" s="208"/>
      <c r="L277" s="168"/>
      <c r="M277" s="173"/>
      <c r="T277" s="174"/>
      <c r="AT277" s="170" t="s">
        <v>201</v>
      </c>
      <c r="AU277" s="170" t="s">
        <v>84</v>
      </c>
      <c r="AV277" s="169" t="s">
        <v>84</v>
      </c>
      <c r="AW277" s="169" t="s">
        <v>33</v>
      </c>
      <c r="AX277" s="169" t="s">
        <v>76</v>
      </c>
      <c r="AY277" s="170" t="s">
        <v>126</v>
      </c>
    </row>
    <row r="278" spans="2:65" s="176" customFormat="1" x14ac:dyDescent="0.2">
      <c r="B278" s="175"/>
      <c r="D278" s="154" t="s">
        <v>201</v>
      </c>
      <c r="E278" s="177" t="s">
        <v>1</v>
      </c>
      <c r="F278" s="178" t="s">
        <v>203</v>
      </c>
      <c r="H278" s="179">
        <v>107.22199999999999</v>
      </c>
      <c r="I278" s="209"/>
      <c r="L278" s="175"/>
      <c r="M278" s="180"/>
      <c r="T278" s="181"/>
      <c r="AT278" s="177" t="s">
        <v>201</v>
      </c>
      <c r="AU278" s="177" t="s">
        <v>84</v>
      </c>
      <c r="AV278" s="176" t="s">
        <v>125</v>
      </c>
      <c r="AW278" s="176" t="s">
        <v>33</v>
      </c>
      <c r="AX278" s="176" t="s">
        <v>82</v>
      </c>
      <c r="AY278" s="177" t="s">
        <v>126</v>
      </c>
    </row>
    <row r="279" spans="2:65" s="20" customFormat="1" ht="33" customHeight="1" x14ac:dyDescent="0.2">
      <c r="B279" s="19"/>
      <c r="C279" s="144" t="s">
        <v>431</v>
      </c>
      <c r="D279" s="144" t="s">
        <v>127</v>
      </c>
      <c r="E279" s="145" t="s">
        <v>432</v>
      </c>
      <c r="F279" s="146" t="s">
        <v>433</v>
      </c>
      <c r="G279" s="147" t="s">
        <v>216</v>
      </c>
      <c r="H279" s="148">
        <v>121.62</v>
      </c>
      <c r="I279" s="1"/>
      <c r="J279" s="149">
        <f>ROUND(I279*H279,2)</f>
        <v>0</v>
      </c>
      <c r="K279" s="146" t="s">
        <v>131</v>
      </c>
      <c r="L279" s="19"/>
      <c r="M279" s="150" t="s">
        <v>1</v>
      </c>
      <c r="N279" s="151" t="s">
        <v>41</v>
      </c>
      <c r="O279" s="70">
        <v>0.186</v>
      </c>
      <c r="P279" s="70">
        <f>O279*H279</f>
        <v>22.621320000000001</v>
      </c>
      <c r="Q279" s="70">
        <v>6.0999999999999997E-4</v>
      </c>
      <c r="R279" s="70">
        <f>Q279*H279</f>
        <v>7.4188199999999996E-2</v>
      </c>
      <c r="S279" s="70">
        <v>0</v>
      </c>
      <c r="T279" s="152">
        <f>S279*H279</f>
        <v>0</v>
      </c>
      <c r="AR279" s="74" t="s">
        <v>125</v>
      </c>
      <c r="AT279" s="74" t="s">
        <v>127</v>
      </c>
      <c r="AU279" s="74" t="s">
        <v>84</v>
      </c>
      <c r="AY279" s="7" t="s">
        <v>126</v>
      </c>
      <c r="BE279" s="153">
        <f>IF(N279="základní",J279,0)</f>
        <v>0</v>
      </c>
      <c r="BF279" s="153">
        <f>IF(N279="snížená",J279,0)</f>
        <v>0</v>
      </c>
      <c r="BG279" s="153">
        <f>IF(N279="zákl. přenesená",J279,0)</f>
        <v>0</v>
      </c>
      <c r="BH279" s="153">
        <f>IF(N279="sníž. přenesená",J279,0)</f>
        <v>0</v>
      </c>
      <c r="BI279" s="153">
        <f>IF(N279="nulová",J279,0)</f>
        <v>0</v>
      </c>
      <c r="BJ279" s="7" t="s">
        <v>82</v>
      </c>
      <c r="BK279" s="153">
        <f>ROUND(I279*H279,2)</f>
        <v>0</v>
      </c>
      <c r="BL279" s="7" t="s">
        <v>125</v>
      </c>
      <c r="BM279" s="74" t="s">
        <v>434</v>
      </c>
    </row>
    <row r="280" spans="2:65" s="169" customFormat="1" x14ac:dyDescent="0.2">
      <c r="B280" s="168"/>
      <c r="D280" s="154" t="s">
        <v>201</v>
      </c>
      <c r="E280" s="170" t="s">
        <v>1</v>
      </c>
      <c r="F280" s="171" t="s">
        <v>435</v>
      </c>
      <c r="H280" s="172">
        <v>121.62</v>
      </c>
      <c r="I280" s="208"/>
      <c r="L280" s="168"/>
      <c r="M280" s="173"/>
      <c r="T280" s="174"/>
      <c r="AT280" s="170" t="s">
        <v>201</v>
      </c>
      <c r="AU280" s="170" t="s">
        <v>84</v>
      </c>
      <c r="AV280" s="169" t="s">
        <v>84</v>
      </c>
      <c r="AW280" s="169" t="s">
        <v>33</v>
      </c>
      <c r="AX280" s="169" t="s">
        <v>76</v>
      </c>
      <c r="AY280" s="170" t="s">
        <v>126</v>
      </c>
    </row>
    <row r="281" spans="2:65" s="176" customFormat="1" x14ac:dyDescent="0.2">
      <c r="B281" s="175"/>
      <c r="D281" s="154" t="s">
        <v>201</v>
      </c>
      <c r="E281" s="177" t="s">
        <v>1</v>
      </c>
      <c r="F281" s="178" t="s">
        <v>203</v>
      </c>
      <c r="H281" s="179">
        <v>121.62</v>
      </c>
      <c r="I281" s="209"/>
      <c r="L281" s="175"/>
      <c r="M281" s="180"/>
      <c r="T281" s="181"/>
      <c r="AT281" s="177" t="s">
        <v>201</v>
      </c>
      <c r="AU281" s="177" t="s">
        <v>84</v>
      </c>
      <c r="AV281" s="176" t="s">
        <v>125</v>
      </c>
      <c r="AW281" s="176" t="s">
        <v>33</v>
      </c>
      <c r="AX281" s="176" t="s">
        <v>82</v>
      </c>
      <c r="AY281" s="177" t="s">
        <v>126</v>
      </c>
    </row>
    <row r="282" spans="2:65" s="20" customFormat="1" ht="24.15" customHeight="1" x14ac:dyDescent="0.2">
      <c r="B282" s="19"/>
      <c r="C282" s="144" t="s">
        <v>436</v>
      </c>
      <c r="D282" s="144" t="s">
        <v>127</v>
      </c>
      <c r="E282" s="145" t="s">
        <v>437</v>
      </c>
      <c r="F282" s="146" t="s">
        <v>438</v>
      </c>
      <c r="G282" s="147" t="s">
        <v>216</v>
      </c>
      <c r="H282" s="148">
        <f>121.62-8</f>
        <v>113.62</v>
      </c>
      <c r="I282" s="1"/>
      <c r="J282" s="149">
        <f>ROUND(I282*H282,2)</f>
        <v>0</v>
      </c>
      <c r="K282" s="146" t="s">
        <v>131</v>
      </c>
      <c r="L282" s="19"/>
      <c r="M282" s="150" t="s">
        <v>1</v>
      </c>
      <c r="N282" s="151" t="s">
        <v>41</v>
      </c>
      <c r="O282" s="70">
        <v>0.19600000000000001</v>
      </c>
      <c r="P282" s="70">
        <f>O282*H282</f>
        <v>22.26952</v>
      </c>
      <c r="Q282" s="70">
        <v>0</v>
      </c>
      <c r="R282" s="70">
        <f>Q282*H282</f>
        <v>0</v>
      </c>
      <c r="S282" s="70">
        <v>0</v>
      </c>
      <c r="T282" s="152">
        <f>S282*H282</f>
        <v>0</v>
      </c>
      <c r="AR282" s="74" t="s">
        <v>125</v>
      </c>
      <c r="AT282" s="74" t="s">
        <v>127</v>
      </c>
      <c r="AU282" s="74" t="s">
        <v>84</v>
      </c>
      <c r="AY282" s="7" t="s">
        <v>126</v>
      </c>
      <c r="BE282" s="153">
        <f>IF(N282="základní",J282,0)</f>
        <v>0</v>
      </c>
      <c r="BF282" s="153">
        <f>IF(N282="snížená",J282,0)</f>
        <v>0</v>
      </c>
      <c r="BG282" s="153">
        <f>IF(N282="zákl. přenesená",J282,0)</f>
        <v>0</v>
      </c>
      <c r="BH282" s="153">
        <f>IF(N282="sníž. přenesená",J282,0)</f>
        <v>0</v>
      </c>
      <c r="BI282" s="153">
        <f>IF(N282="nulová",J282,0)</f>
        <v>0</v>
      </c>
      <c r="BJ282" s="7" t="s">
        <v>82</v>
      </c>
      <c r="BK282" s="153">
        <f>ROUND(I282*H282,2)</f>
        <v>0</v>
      </c>
      <c r="BL282" s="7" t="s">
        <v>125</v>
      </c>
      <c r="BM282" s="74" t="s">
        <v>439</v>
      </c>
    </row>
    <row r="283" spans="2:65" s="169" customFormat="1" x14ac:dyDescent="0.2">
      <c r="B283" s="168"/>
      <c r="D283" s="154" t="s">
        <v>201</v>
      </c>
      <c r="E283" s="170" t="s">
        <v>1</v>
      </c>
      <c r="F283" s="171" t="s">
        <v>440</v>
      </c>
      <c r="H283" s="172">
        <v>121.62</v>
      </c>
      <c r="I283" s="208"/>
      <c r="L283" s="168"/>
      <c r="M283" s="173"/>
      <c r="T283" s="174"/>
      <c r="AT283" s="170" t="s">
        <v>201</v>
      </c>
      <c r="AU283" s="170" t="s">
        <v>84</v>
      </c>
      <c r="AV283" s="169" t="s">
        <v>84</v>
      </c>
      <c r="AW283" s="169" t="s">
        <v>33</v>
      </c>
      <c r="AX283" s="169" t="s">
        <v>76</v>
      </c>
      <c r="AY283" s="170" t="s">
        <v>126</v>
      </c>
    </row>
    <row r="284" spans="2:65" s="176" customFormat="1" x14ac:dyDescent="0.2">
      <c r="B284" s="175"/>
      <c r="D284" s="154" t="s">
        <v>201</v>
      </c>
      <c r="E284" s="177" t="s">
        <v>1</v>
      </c>
      <c r="F284" s="178" t="s">
        <v>1187</v>
      </c>
      <c r="H284" s="179">
        <v>121.62</v>
      </c>
      <c r="I284" s="209"/>
      <c r="L284" s="175"/>
      <c r="M284" s="180"/>
      <c r="T284" s="181"/>
      <c r="AT284" s="177" t="s">
        <v>201</v>
      </c>
      <c r="AU284" s="177" t="s">
        <v>84</v>
      </c>
      <c r="AV284" s="176" t="s">
        <v>125</v>
      </c>
      <c r="AW284" s="176" t="s">
        <v>33</v>
      </c>
      <c r="AX284" s="176" t="s">
        <v>82</v>
      </c>
      <c r="AY284" s="177" t="s">
        <v>126</v>
      </c>
    </row>
    <row r="285" spans="2:65" s="20" customFormat="1" ht="16.5" customHeight="1" x14ac:dyDescent="0.2">
      <c r="B285" s="19"/>
      <c r="C285" s="144" t="s">
        <v>441</v>
      </c>
      <c r="D285" s="144" t="s">
        <v>127</v>
      </c>
      <c r="E285" s="145" t="s">
        <v>442</v>
      </c>
      <c r="F285" s="146" t="s">
        <v>443</v>
      </c>
      <c r="G285" s="147" t="s">
        <v>225</v>
      </c>
      <c r="H285" s="148">
        <v>21.6</v>
      </c>
      <c r="I285" s="1"/>
      <c r="J285" s="149">
        <f>ROUND(I285*H285,2)</f>
        <v>0</v>
      </c>
      <c r="K285" s="146" t="s">
        <v>131</v>
      </c>
      <c r="L285" s="19"/>
      <c r="M285" s="150" t="s">
        <v>1</v>
      </c>
      <c r="N285" s="151" t="s">
        <v>41</v>
      </c>
      <c r="O285" s="70">
        <v>16.373999999999999</v>
      </c>
      <c r="P285" s="70">
        <f>O285*H285</f>
        <v>353.67840000000001</v>
      </c>
      <c r="Q285" s="70">
        <v>0.12171</v>
      </c>
      <c r="R285" s="70">
        <f>Q285*H285</f>
        <v>2.6289359999999999</v>
      </c>
      <c r="S285" s="70">
        <v>2.4</v>
      </c>
      <c r="T285" s="152">
        <f>S285*H285</f>
        <v>51.84</v>
      </c>
      <c r="AR285" s="74" t="s">
        <v>125</v>
      </c>
      <c r="AT285" s="74" t="s">
        <v>127</v>
      </c>
      <c r="AU285" s="74" t="s">
        <v>84</v>
      </c>
      <c r="AY285" s="7" t="s">
        <v>126</v>
      </c>
      <c r="BE285" s="153">
        <f>IF(N285="základní",J285,0)</f>
        <v>0</v>
      </c>
      <c r="BF285" s="153">
        <f>IF(N285="snížená",J285,0)</f>
        <v>0</v>
      </c>
      <c r="BG285" s="153">
        <f>IF(N285="zákl. přenesená",J285,0)</f>
        <v>0</v>
      </c>
      <c r="BH285" s="153">
        <f>IF(N285="sníž. přenesená",J285,0)</f>
        <v>0</v>
      </c>
      <c r="BI285" s="153">
        <f>IF(N285="nulová",J285,0)</f>
        <v>0</v>
      </c>
      <c r="BJ285" s="7" t="s">
        <v>82</v>
      </c>
      <c r="BK285" s="153">
        <f>ROUND(I285*H285,2)</f>
        <v>0</v>
      </c>
      <c r="BL285" s="7" t="s">
        <v>125</v>
      </c>
      <c r="BM285" s="74" t="s">
        <v>444</v>
      </c>
    </row>
    <row r="286" spans="2:65" s="169" customFormat="1" x14ac:dyDescent="0.2">
      <c r="B286" s="168"/>
      <c r="D286" s="154" t="s">
        <v>201</v>
      </c>
      <c r="E286" s="170" t="s">
        <v>1</v>
      </c>
      <c r="F286" s="171" t="s">
        <v>445</v>
      </c>
      <c r="H286" s="172">
        <v>5</v>
      </c>
      <c r="I286" s="208"/>
      <c r="L286" s="168"/>
      <c r="M286" s="173"/>
      <c r="T286" s="174"/>
      <c r="AT286" s="170" t="s">
        <v>201</v>
      </c>
      <c r="AU286" s="170" t="s">
        <v>84</v>
      </c>
      <c r="AV286" s="169" t="s">
        <v>84</v>
      </c>
      <c r="AW286" s="169" t="s">
        <v>33</v>
      </c>
      <c r="AX286" s="169" t="s">
        <v>76</v>
      </c>
      <c r="AY286" s="170" t="s">
        <v>126</v>
      </c>
    </row>
    <row r="287" spans="2:65" s="169" customFormat="1" ht="20.399999999999999" x14ac:dyDescent="0.2">
      <c r="B287" s="168"/>
      <c r="D287" s="154" t="s">
        <v>201</v>
      </c>
      <c r="E287" s="170" t="s">
        <v>1</v>
      </c>
      <c r="F287" s="171" t="s">
        <v>446</v>
      </c>
      <c r="H287" s="172">
        <v>13.4</v>
      </c>
      <c r="I287" s="208"/>
      <c r="L287" s="168"/>
      <c r="M287" s="173"/>
      <c r="T287" s="174"/>
      <c r="AT287" s="170" t="s">
        <v>201</v>
      </c>
      <c r="AU287" s="170" t="s">
        <v>84</v>
      </c>
      <c r="AV287" s="169" t="s">
        <v>84</v>
      </c>
      <c r="AW287" s="169" t="s">
        <v>33</v>
      </c>
      <c r="AX287" s="169" t="s">
        <v>76</v>
      </c>
      <c r="AY287" s="170" t="s">
        <v>126</v>
      </c>
    </row>
    <row r="288" spans="2:65" s="169" customFormat="1" ht="20.399999999999999" x14ac:dyDescent="0.2">
      <c r="B288" s="168"/>
      <c r="D288" s="154" t="s">
        <v>201</v>
      </c>
      <c r="E288" s="170" t="s">
        <v>1</v>
      </c>
      <c r="F288" s="171" t="s">
        <v>447</v>
      </c>
      <c r="H288" s="172">
        <v>3.2</v>
      </c>
      <c r="I288" s="208"/>
      <c r="L288" s="168"/>
      <c r="M288" s="173"/>
      <c r="T288" s="174"/>
      <c r="AT288" s="170" t="s">
        <v>201</v>
      </c>
      <c r="AU288" s="170" t="s">
        <v>84</v>
      </c>
      <c r="AV288" s="169" t="s">
        <v>84</v>
      </c>
      <c r="AW288" s="169" t="s">
        <v>33</v>
      </c>
      <c r="AX288" s="169" t="s">
        <v>76</v>
      </c>
      <c r="AY288" s="170" t="s">
        <v>126</v>
      </c>
    </row>
    <row r="289" spans="2:65" s="176" customFormat="1" x14ac:dyDescent="0.2">
      <c r="B289" s="175"/>
      <c r="D289" s="154" t="s">
        <v>201</v>
      </c>
      <c r="E289" s="177" t="s">
        <v>1</v>
      </c>
      <c r="F289" s="178" t="s">
        <v>203</v>
      </c>
      <c r="H289" s="179">
        <v>21.599999999999998</v>
      </c>
      <c r="I289" s="209"/>
      <c r="L289" s="175"/>
      <c r="M289" s="180"/>
      <c r="T289" s="181"/>
      <c r="AT289" s="177" t="s">
        <v>201</v>
      </c>
      <c r="AU289" s="177" t="s">
        <v>84</v>
      </c>
      <c r="AV289" s="176" t="s">
        <v>125</v>
      </c>
      <c r="AW289" s="176" t="s">
        <v>33</v>
      </c>
      <c r="AX289" s="176" t="s">
        <v>82</v>
      </c>
      <c r="AY289" s="177" t="s">
        <v>126</v>
      </c>
    </row>
    <row r="290" spans="2:65" s="20" customFormat="1" ht="24.15" customHeight="1" x14ac:dyDescent="0.2">
      <c r="B290" s="19"/>
      <c r="C290" s="144" t="s">
        <v>448</v>
      </c>
      <c r="D290" s="144" t="s">
        <v>127</v>
      </c>
      <c r="E290" s="145" t="s">
        <v>449</v>
      </c>
      <c r="F290" s="146" t="s">
        <v>450</v>
      </c>
      <c r="G290" s="147" t="s">
        <v>296</v>
      </c>
      <c r="H290" s="148">
        <v>1500</v>
      </c>
      <c r="I290" s="1"/>
      <c r="J290" s="149">
        <f>ROUND(I290*H290,2)</f>
        <v>0</v>
      </c>
      <c r="K290" s="146" t="s">
        <v>131</v>
      </c>
      <c r="L290" s="19"/>
      <c r="M290" s="150" t="s">
        <v>1</v>
      </c>
      <c r="N290" s="151" t="s">
        <v>41</v>
      </c>
      <c r="O290" s="70">
        <v>4.4999999999999998E-2</v>
      </c>
      <c r="P290" s="70">
        <f>O290*H290</f>
        <v>67.5</v>
      </c>
      <c r="Q290" s="70">
        <v>0</v>
      </c>
      <c r="R290" s="70">
        <f>Q290*H290</f>
        <v>0</v>
      </c>
      <c r="S290" s="70">
        <v>1E-3</v>
      </c>
      <c r="T290" s="152">
        <f>S290*H290</f>
        <v>1.5</v>
      </c>
      <c r="AR290" s="74" t="s">
        <v>125</v>
      </c>
      <c r="AT290" s="74" t="s">
        <v>127</v>
      </c>
      <c r="AU290" s="74" t="s">
        <v>84</v>
      </c>
      <c r="AY290" s="7" t="s">
        <v>126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7" t="s">
        <v>82</v>
      </c>
      <c r="BK290" s="153">
        <f>ROUND(I290*H290,2)</f>
        <v>0</v>
      </c>
      <c r="BL290" s="7" t="s">
        <v>125</v>
      </c>
      <c r="BM290" s="74" t="s">
        <v>451</v>
      </c>
    </row>
    <row r="291" spans="2:65" s="169" customFormat="1" ht="20.399999999999999" x14ac:dyDescent="0.2">
      <c r="B291" s="168"/>
      <c r="D291" s="154" t="s">
        <v>201</v>
      </c>
      <c r="E291" s="170" t="s">
        <v>1</v>
      </c>
      <c r="F291" s="171" t="s">
        <v>452</v>
      </c>
      <c r="H291" s="172">
        <v>1500</v>
      </c>
      <c r="I291" s="208"/>
      <c r="L291" s="168"/>
      <c r="M291" s="173"/>
      <c r="T291" s="174"/>
      <c r="AT291" s="170" t="s">
        <v>201</v>
      </c>
      <c r="AU291" s="170" t="s">
        <v>84</v>
      </c>
      <c r="AV291" s="169" t="s">
        <v>84</v>
      </c>
      <c r="AW291" s="169" t="s">
        <v>33</v>
      </c>
      <c r="AX291" s="169" t="s">
        <v>76</v>
      </c>
      <c r="AY291" s="170" t="s">
        <v>126</v>
      </c>
    </row>
    <row r="292" spans="2:65" s="176" customFormat="1" x14ac:dyDescent="0.2">
      <c r="B292" s="175"/>
      <c r="D292" s="154" t="s">
        <v>201</v>
      </c>
      <c r="E292" s="177" t="s">
        <v>1</v>
      </c>
      <c r="F292" s="178" t="s">
        <v>203</v>
      </c>
      <c r="H292" s="179">
        <v>1500</v>
      </c>
      <c r="I292" s="209"/>
      <c r="L292" s="175"/>
      <c r="M292" s="180"/>
      <c r="T292" s="181"/>
      <c r="AT292" s="177" t="s">
        <v>201</v>
      </c>
      <c r="AU292" s="177" t="s">
        <v>84</v>
      </c>
      <c r="AV292" s="176" t="s">
        <v>125</v>
      </c>
      <c r="AW292" s="176" t="s">
        <v>33</v>
      </c>
      <c r="AX292" s="176" t="s">
        <v>82</v>
      </c>
      <c r="AY292" s="177" t="s">
        <v>126</v>
      </c>
    </row>
    <row r="293" spans="2:65" s="20" customFormat="1" ht="24.15" customHeight="1" x14ac:dyDescent="0.2">
      <c r="B293" s="19"/>
      <c r="C293" s="144" t="s">
        <v>453</v>
      </c>
      <c r="D293" s="144" t="s">
        <v>127</v>
      </c>
      <c r="E293" s="145" t="s">
        <v>454</v>
      </c>
      <c r="F293" s="146" t="s">
        <v>455</v>
      </c>
      <c r="G293" s="147" t="s">
        <v>388</v>
      </c>
      <c r="H293" s="148">
        <v>1</v>
      </c>
      <c r="I293" s="1"/>
      <c r="J293" s="149">
        <f>ROUND(I293*H293,2)</f>
        <v>0</v>
      </c>
      <c r="K293" s="146" t="s">
        <v>131</v>
      </c>
      <c r="L293" s="19"/>
      <c r="M293" s="150" t="s">
        <v>1</v>
      </c>
      <c r="N293" s="151" t="s">
        <v>41</v>
      </c>
      <c r="O293" s="70">
        <v>0.55700000000000005</v>
      </c>
      <c r="P293" s="70">
        <f>O293*H293</f>
        <v>0.55700000000000005</v>
      </c>
      <c r="Q293" s="70">
        <v>0</v>
      </c>
      <c r="R293" s="70">
        <f>Q293*H293</f>
        <v>0</v>
      </c>
      <c r="S293" s="70">
        <v>8.2000000000000003E-2</v>
      </c>
      <c r="T293" s="152">
        <f>S293*H293</f>
        <v>8.2000000000000003E-2</v>
      </c>
      <c r="AR293" s="74" t="s">
        <v>125</v>
      </c>
      <c r="AT293" s="74" t="s">
        <v>127</v>
      </c>
      <c r="AU293" s="74" t="s">
        <v>84</v>
      </c>
      <c r="AY293" s="7" t="s">
        <v>126</v>
      </c>
      <c r="BE293" s="153">
        <f>IF(N293="základní",J293,0)</f>
        <v>0</v>
      </c>
      <c r="BF293" s="153">
        <f>IF(N293="snížená",J293,0)</f>
        <v>0</v>
      </c>
      <c r="BG293" s="153">
        <f>IF(N293="zákl. přenesená",J293,0)</f>
        <v>0</v>
      </c>
      <c r="BH293" s="153">
        <f>IF(N293="sníž. přenesená",J293,0)</f>
        <v>0</v>
      </c>
      <c r="BI293" s="153">
        <f>IF(N293="nulová",J293,0)</f>
        <v>0</v>
      </c>
      <c r="BJ293" s="7" t="s">
        <v>82</v>
      </c>
      <c r="BK293" s="153">
        <f>ROUND(I293*H293,2)</f>
        <v>0</v>
      </c>
      <c r="BL293" s="7" t="s">
        <v>125</v>
      </c>
      <c r="BM293" s="74" t="s">
        <v>456</v>
      </c>
    </row>
    <row r="294" spans="2:65" s="169" customFormat="1" x14ac:dyDescent="0.2">
      <c r="B294" s="168"/>
      <c r="D294" s="154" t="s">
        <v>201</v>
      </c>
      <c r="E294" s="170" t="s">
        <v>1</v>
      </c>
      <c r="F294" s="171" t="s">
        <v>457</v>
      </c>
      <c r="H294" s="172">
        <v>1</v>
      </c>
      <c r="I294" s="208"/>
      <c r="L294" s="168"/>
      <c r="M294" s="173"/>
      <c r="T294" s="174"/>
      <c r="AT294" s="170" t="s">
        <v>201</v>
      </c>
      <c r="AU294" s="170" t="s">
        <v>84</v>
      </c>
      <c r="AV294" s="169" t="s">
        <v>84</v>
      </c>
      <c r="AW294" s="169" t="s">
        <v>33</v>
      </c>
      <c r="AX294" s="169" t="s">
        <v>76</v>
      </c>
      <c r="AY294" s="170" t="s">
        <v>126</v>
      </c>
    </row>
    <row r="295" spans="2:65" s="176" customFormat="1" x14ac:dyDescent="0.2">
      <c r="B295" s="175"/>
      <c r="D295" s="154" t="s">
        <v>201</v>
      </c>
      <c r="E295" s="177" t="s">
        <v>1</v>
      </c>
      <c r="F295" s="178" t="s">
        <v>203</v>
      </c>
      <c r="H295" s="179">
        <v>1</v>
      </c>
      <c r="I295" s="209"/>
      <c r="L295" s="175"/>
      <c r="M295" s="180"/>
      <c r="T295" s="181"/>
      <c r="AT295" s="177" t="s">
        <v>201</v>
      </c>
      <c r="AU295" s="177" t="s">
        <v>84</v>
      </c>
      <c r="AV295" s="176" t="s">
        <v>125</v>
      </c>
      <c r="AW295" s="176" t="s">
        <v>33</v>
      </c>
      <c r="AX295" s="176" t="s">
        <v>82</v>
      </c>
      <c r="AY295" s="177" t="s">
        <v>126</v>
      </c>
    </row>
    <row r="296" spans="2:65" s="20" customFormat="1" ht="16.5" customHeight="1" x14ac:dyDescent="0.2">
      <c r="B296" s="19"/>
      <c r="C296" s="144" t="s">
        <v>458</v>
      </c>
      <c r="D296" s="144" t="s">
        <v>127</v>
      </c>
      <c r="E296" s="145" t="s">
        <v>459</v>
      </c>
      <c r="F296" s="146" t="s">
        <v>460</v>
      </c>
      <c r="G296" s="147" t="s">
        <v>216</v>
      </c>
      <c r="H296" s="148">
        <v>5.5</v>
      </c>
      <c r="I296" s="1"/>
      <c r="J296" s="149">
        <f>ROUND(I296*H296,2)</f>
        <v>0</v>
      </c>
      <c r="K296" s="146" t="s">
        <v>131</v>
      </c>
      <c r="L296" s="19"/>
      <c r="M296" s="150" t="s">
        <v>1</v>
      </c>
      <c r="N296" s="151" t="s">
        <v>41</v>
      </c>
      <c r="O296" s="70">
        <v>0.60699999999999998</v>
      </c>
      <c r="P296" s="70">
        <f>O296*H296</f>
        <v>3.3384999999999998</v>
      </c>
      <c r="Q296" s="70">
        <v>8.0000000000000007E-5</v>
      </c>
      <c r="R296" s="70">
        <f>Q296*H296</f>
        <v>4.4000000000000002E-4</v>
      </c>
      <c r="S296" s="70">
        <v>1.7999999999999999E-2</v>
      </c>
      <c r="T296" s="152">
        <f>S296*H296</f>
        <v>9.8999999999999991E-2</v>
      </c>
      <c r="AR296" s="74" t="s">
        <v>125</v>
      </c>
      <c r="AT296" s="74" t="s">
        <v>127</v>
      </c>
      <c r="AU296" s="74" t="s">
        <v>84</v>
      </c>
      <c r="AY296" s="7" t="s">
        <v>126</v>
      </c>
      <c r="BE296" s="153">
        <f>IF(N296="základní",J296,0)</f>
        <v>0</v>
      </c>
      <c r="BF296" s="153">
        <f>IF(N296="snížená",J296,0)</f>
        <v>0</v>
      </c>
      <c r="BG296" s="153">
        <f>IF(N296="zákl. přenesená",J296,0)</f>
        <v>0</v>
      </c>
      <c r="BH296" s="153">
        <f>IF(N296="sníž. přenesená",J296,0)</f>
        <v>0</v>
      </c>
      <c r="BI296" s="153">
        <f>IF(N296="nulová",J296,0)</f>
        <v>0</v>
      </c>
      <c r="BJ296" s="7" t="s">
        <v>82</v>
      </c>
      <c r="BK296" s="153">
        <f>ROUND(I296*H296,2)</f>
        <v>0</v>
      </c>
      <c r="BL296" s="7" t="s">
        <v>125</v>
      </c>
      <c r="BM296" s="74" t="s">
        <v>461</v>
      </c>
    </row>
    <row r="297" spans="2:65" s="169" customFormat="1" ht="20.399999999999999" x14ac:dyDescent="0.2">
      <c r="B297" s="168"/>
      <c r="D297" s="154" t="s">
        <v>201</v>
      </c>
      <c r="E297" s="170" t="s">
        <v>1</v>
      </c>
      <c r="F297" s="171" t="s">
        <v>462</v>
      </c>
      <c r="H297" s="172">
        <v>5.5</v>
      </c>
      <c r="I297" s="208"/>
      <c r="L297" s="168"/>
      <c r="M297" s="173"/>
      <c r="T297" s="174"/>
      <c r="AT297" s="170" t="s">
        <v>201</v>
      </c>
      <c r="AU297" s="170" t="s">
        <v>84</v>
      </c>
      <c r="AV297" s="169" t="s">
        <v>84</v>
      </c>
      <c r="AW297" s="169" t="s">
        <v>33</v>
      </c>
      <c r="AX297" s="169" t="s">
        <v>76</v>
      </c>
      <c r="AY297" s="170" t="s">
        <v>126</v>
      </c>
    </row>
    <row r="298" spans="2:65" s="176" customFormat="1" x14ac:dyDescent="0.2">
      <c r="B298" s="175"/>
      <c r="D298" s="154" t="s">
        <v>201</v>
      </c>
      <c r="E298" s="177" t="s">
        <v>1</v>
      </c>
      <c r="F298" s="178" t="s">
        <v>203</v>
      </c>
      <c r="H298" s="179">
        <v>5.5</v>
      </c>
      <c r="I298" s="209"/>
      <c r="L298" s="175"/>
      <c r="M298" s="180"/>
      <c r="T298" s="181"/>
      <c r="AT298" s="177" t="s">
        <v>201</v>
      </c>
      <c r="AU298" s="177" t="s">
        <v>84</v>
      </c>
      <c r="AV298" s="176" t="s">
        <v>125</v>
      </c>
      <c r="AW298" s="176" t="s">
        <v>33</v>
      </c>
      <c r="AX298" s="176" t="s">
        <v>82</v>
      </c>
      <c r="AY298" s="177" t="s">
        <v>126</v>
      </c>
    </row>
    <row r="299" spans="2:65" s="20" customFormat="1" ht="16.5" customHeight="1" x14ac:dyDescent="0.2">
      <c r="B299" s="19"/>
      <c r="C299" s="144" t="s">
        <v>463</v>
      </c>
      <c r="D299" s="144" t="s">
        <v>127</v>
      </c>
      <c r="E299" s="145" t="s">
        <v>464</v>
      </c>
      <c r="F299" s="146" t="s">
        <v>465</v>
      </c>
      <c r="G299" s="147" t="s">
        <v>216</v>
      </c>
      <c r="H299" s="148">
        <v>21</v>
      </c>
      <c r="I299" s="1"/>
      <c r="J299" s="149">
        <f>ROUND(I299*H299,2)</f>
        <v>0</v>
      </c>
      <c r="K299" s="146" t="s">
        <v>176</v>
      </c>
      <c r="L299" s="19"/>
      <c r="M299" s="150" t="s">
        <v>1</v>
      </c>
      <c r="N299" s="151" t="s">
        <v>41</v>
      </c>
      <c r="O299" s="70">
        <v>0</v>
      </c>
      <c r="P299" s="70">
        <f>O299*H299</f>
        <v>0</v>
      </c>
      <c r="Q299" s="70">
        <v>0</v>
      </c>
      <c r="R299" s="70">
        <f>Q299*H299</f>
        <v>0</v>
      </c>
      <c r="S299" s="70">
        <v>0</v>
      </c>
      <c r="T299" s="152">
        <f>S299*H299</f>
        <v>0</v>
      </c>
      <c r="AR299" s="74" t="s">
        <v>125</v>
      </c>
      <c r="AT299" s="74" t="s">
        <v>127</v>
      </c>
      <c r="AU299" s="74" t="s">
        <v>84</v>
      </c>
      <c r="AY299" s="7" t="s">
        <v>126</v>
      </c>
      <c r="BE299" s="153">
        <f>IF(N299="základní",J299,0)</f>
        <v>0</v>
      </c>
      <c r="BF299" s="153">
        <f>IF(N299="snížená",J299,0)</f>
        <v>0</v>
      </c>
      <c r="BG299" s="153">
        <f>IF(N299="zákl. přenesená",J299,0)</f>
        <v>0</v>
      </c>
      <c r="BH299" s="153">
        <f>IF(N299="sníž. přenesená",J299,0)</f>
        <v>0</v>
      </c>
      <c r="BI299" s="153">
        <f>IF(N299="nulová",J299,0)</f>
        <v>0</v>
      </c>
      <c r="BJ299" s="7" t="s">
        <v>82</v>
      </c>
      <c r="BK299" s="153">
        <f>ROUND(I299*H299,2)</f>
        <v>0</v>
      </c>
      <c r="BL299" s="7" t="s">
        <v>125</v>
      </c>
      <c r="BM299" s="74" t="s">
        <v>466</v>
      </c>
    </row>
    <row r="300" spans="2:65" s="169" customFormat="1" ht="20.399999999999999" x14ac:dyDescent="0.2">
      <c r="B300" s="168"/>
      <c r="D300" s="154" t="s">
        <v>201</v>
      </c>
      <c r="E300" s="170" t="s">
        <v>1</v>
      </c>
      <c r="F300" s="171" t="s">
        <v>467</v>
      </c>
      <c r="H300" s="172">
        <v>21</v>
      </c>
      <c r="I300" s="208"/>
      <c r="L300" s="168"/>
      <c r="M300" s="173"/>
      <c r="T300" s="174"/>
      <c r="AT300" s="170" t="s">
        <v>201</v>
      </c>
      <c r="AU300" s="170" t="s">
        <v>84</v>
      </c>
      <c r="AV300" s="169" t="s">
        <v>84</v>
      </c>
      <c r="AW300" s="169" t="s">
        <v>33</v>
      </c>
      <c r="AX300" s="169" t="s">
        <v>76</v>
      </c>
      <c r="AY300" s="170" t="s">
        <v>126</v>
      </c>
    </row>
    <row r="301" spans="2:65" s="176" customFormat="1" x14ac:dyDescent="0.2">
      <c r="B301" s="175"/>
      <c r="D301" s="154" t="s">
        <v>201</v>
      </c>
      <c r="E301" s="177" t="s">
        <v>1</v>
      </c>
      <c r="F301" s="178" t="s">
        <v>203</v>
      </c>
      <c r="H301" s="179">
        <v>21</v>
      </c>
      <c r="I301" s="209"/>
      <c r="L301" s="175"/>
      <c r="M301" s="180"/>
      <c r="T301" s="181"/>
      <c r="AT301" s="177" t="s">
        <v>201</v>
      </c>
      <c r="AU301" s="177" t="s">
        <v>84</v>
      </c>
      <c r="AV301" s="176" t="s">
        <v>125</v>
      </c>
      <c r="AW301" s="176" t="s">
        <v>33</v>
      </c>
      <c r="AX301" s="176" t="s">
        <v>82</v>
      </c>
      <c r="AY301" s="177" t="s">
        <v>126</v>
      </c>
    </row>
    <row r="302" spans="2:65" s="135" customFormat="1" ht="22.95" customHeight="1" x14ac:dyDescent="0.25">
      <c r="B302" s="134"/>
      <c r="D302" s="136" t="s">
        <v>75</v>
      </c>
      <c r="E302" s="166" t="s">
        <v>468</v>
      </c>
      <c r="F302" s="166" t="s">
        <v>469</v>
      </c>
      <c r="I302" s="161"/>
      <c r="J302" s="167">
        <f>BK302</f>
        <v>0</v>
      </c>
      <c r="L302" s="134"/>
      <c r="M302" s="139"/>
      <c r="P302" s="140">
        <f>SUM(P303:P354)</f>
        <v>47.210832000000003</v>
      </c>
      <c r="R302" s="140">
        <f>SUM(R303:R354)</f>
        <v>0</v>
      </c>
      <c r="T302" s="141">
        <f>SUM(T303:T354)</f>
        <v>0</v>
      </c>
      <c r="AR302" s="136" t="s">
        <v>82</v>
      </c>
      <c r="AT302" s="142" t="s">
        <v>75</v>
      </c>
      <c r="AU302" s="142" t="s">
        <v>82</v>
      </c>
      <c r="AY302" s="136" t="s">
        <v>126</v>
      </c>
      <c r="BK302" s="143">
        <f>SUM(BK303:BK354)</f>
        <v>0</v>
      </c>
    </row>
    <row r="303" spans="2:65" s="20" customFormat="1" ht="24.15" customHeight="1" x14ac:dyDescent="0.2">
      <c r="B303" s="19"/>
      <c r="C303" s="144" t="s">
        <v>470</v>
      </c>
      <c r="D303" s="144" t="s">
        <v>127</v>
      </c>
      <c r="E303" s="145" t="s">
        <v>471</v>
      </c>
      <c r="F303" s="146" t="s">
        <v>472</v>
      </c>
      <c r="G303" s="147" t="s">
        <v>267</v>
      </c>
      <c r="H303" s="148">
        <v>51.84</v>
      </c>
      <c r="I303" s="1"/>
      <c r="J303" s="149">
        <f>ROUND(I303*H303,2)</f>
        <v>0</v>
      </c>
      <c r="K303" s="146" t="s">
        <v>131</v>
      </c>
      <c r="L303" s="19"/>
      <c r="M303" s="150" t="s">
        <v>1</v>
      </c>
      <c r="N303" s="151" t="s">
        <v>41</v>
      </c>
      <c r="O303" s="70">
        <v>0.24</v>
      </c>
      <c r="P303" s="70">
        <f>O303*H303</f>
        <v>12.441600000000001</v>
      </c>
      <c r="Q303" s="70">
        <v>0</v>
      </c>
      <c r="R303" s="70">
        <f>Q303*H303</f>
        <v>0</v>
      </c>
      <c r="S303" s="70">
        <v>0</v>
      </c>
      <c r="T303" s="152">
        <f>S303*H303</f>
        <v>0</v>
      </c>
      <c r="AR303" s="74" t="s">
        <v>125</v>
      </c>
      <c r="AT303" s="74" t="s">
        <v>127</v>
      </c>
      <c r="AU303" s="74" t="s">
        <v>84</v>
      </c>
      <c r="AY303" s="7" t="s">
        <v>126</v>
      </c>
      <c r="BE303" s="153">
        <f>IF(N303="základní",J303,0)</f>
        <v>0</v>
      </c>
      <c r="BF303" s="153">
        <f>IF(N303="snížená",J303,0)</f>
        <v>0</v>
      </c>
      <c r="BG303" s="153">
        <f>IF(N303="zákl. přenesená",J303,0)</f>
        <v>0</v>
      </c>
      <c r="BH303" s="153">
        <f>IF(N303="sníž. přenesená",J303,0)</f>
        <v>0</v>
      </c>
      <c r="BI303" s="153">
        <f>IF(N303="nulová",J303,0)</f>
        <v>0</v>
      </c>
      <c r="BJ303" s="7" t="s">
        <v>82</v>
      </c>
      <c r="BK303" s="153">
        <f>ROUND(I303*H303,2)</f>
        <v>0</v>
      </c>
      <c r="BL303" s="7" t="s">
        <v>125</v>
      </c>
      <c r="BM303" s="74" t="s">
        <v>473</v>
      </c>
    </row>
    <row r="304" spans="2:65" s="169" customFormat="1" x14ac:dyDescent="0.2">
      <c r="B304" s="168"/>
      <c r="D304" s="154" t="s">
        <v>201</v>
      </c>
      <c r="E304" s="170" t="s">
        <v>1</v>
      </c>
      <c r="F304" s="171" t="s">
        <v>474</v>
      </c>
      <c r="H304" s="172">
        <v>44.16</v>
      </c>
      <c r="I304" s="208"/>
      <c r="L304" s="168"/>
      <c r="M304" s="173"/>
      <c r="T304" s="174"/>
      <c r="AT304" s="170" t="s">
        <v>201</v>
      </c>
      <c r="AU304" s="170" t="s">
        <v>84</v>
      </c>
      <c r="AV304" s="169" t="s">
        <v>84</v>
      </c>
      <c r="AW304" s="169" t="s">
        <v>33</v>
      </c>
      <c r="AX304" s="169" t="s">
        <v>76</v>
      </c>
      <c r="AY304" s="170" t="s">
        <v>126</v>
      </c>
    </row>
    <row r="305" spans="2:65" s="169" customFormat="1" ht="20.399999999999999" x14ac:dyDescent="0.2">
      <c r="B305" s="168"/>
      <c r="D305" s="154" t="s">
        <v>201</v>
      </c>
      <c r="E305" s="170" t="s">
        <v>1</v>
      </c>
      <c r="F305" s="171" t="s">
        <v>475</v>
      </c>
      <c r="H305" s="172">
        <v>7.68</v>
      </c>
      <c r="I305" s="208"/>
      <c r="L305" s="168"/>
      <c r="M305" s="173"/>
      <c r="T305" s="174"/>
      <c r="AT305" s="170" t="s">
        <v>201</v>
      </c>
      <c r="AU305" s="170" t="s">
        <v>84</v>
      </c>
      <c r="AV305" s="169" t="s">
        <v>84</v>
      </c>
      <c r="AW305" s="169" t="s">
        <v>33</v>
      </c>
      <c r="AX305" s="169" t="s">
        <v>76</v>
      </c>
      <c r="AY305" s="170" t="s">
        <v>126</v>
      </c>
    </row>
    <row r="306" spans="2:65" s="176" customFormat="1" x14ac:dyDescent="0.2">
      <c r="B306" s="175"/>
      <c r="D306" s="154" t="s">
        <v>201</v>
      </c>
      <c r="E306" s="177" t="s">
        <v>1</v>
      </c>
      <c r="F306" s="178" t="s">
        <v>203</v>
      </c>
      <c r="H306" s="179">
        <v>51.839999999999996</v>
      </c>
      <c r="I306" s="209"/>
      <c r="L306" s="175"/>
      <c r="M306" s="180"/>
      <c r="T306" s="181"/>
      <c r="AT306" s="177" t="s">
        <v>201</v>
      </c>
      <c r="AU306" s="177" t="s">
        <v>84</v>
      </c>
      <c r="AV306" s="176" t="s">
        <v>125</v>
      </c>
      <c r="AW306" s="176" t="s">
        <v>33</v>
      </c>
      <c r="AX306" s="176" t="s">
        <v>82</v>
      </c>
      <c r="AY306" s="177" t="s">
        <v>126</v>
      </c>
    </row>
    <row r="307" spans="2:65" s="20" customFormat="1" ht="16.5" customHeight="1" x14ac:dyDescent="0.2">
      <c r="B307" s="19"/>
      <c r="C307" s="144" t="s">
        <v>476</v>
      </c>
      <c r="D307" s="144" t="s">
        <v>127</v>
      </c>
      <c r="E307" s="145" t="s">
        <v>477</v>
      </c>
      <c r="F307" s="146" t="s">
        <v>478</v>
      </c>
      <c r="G307" s="147" t="s">
        <v>267</v>
      </c>
      <c r="H307" s="148">
        <v>725.76</v>
      </c>
      <c r="I307" s="1"/>
      <c r="J307" s="149">
        <f>ROUND(I307*H307,2)</f>
        <v>0</v>
      </c>
      <c r="K307" s="146" t="s">
        <v>131</v>
      </c>
      <c r="L307" s="19"/>
      <c r="M307" s="150" t="s">
        <v>1</v>
      </c>
      <c r="N307" s="151" t="s">
        <v>41</v>
      </c>
      <c r="O307" s="70">
        <v>4.0000000000000001E-3</v>
      </c>
      <c r="P307" s="70">
        <f>O307*H307</f>
        <v>2.9030399999999998</v>
      </c>
      <c r="Q307" s="70">
        <v>0</v>
      </c>
      <c r="R307" s="70">
        <f>Q307*H307</f>
        <v>0</v>
      </c>
      <c r="S307" s="70">
        <v>0</v>
      </c>
      <c r="T307" s="152">
        <f>S307*H307</f>
        <v>0</v>
      </c>
      <c r="AR307" s="74" t="s">
        <v>125</v>
      </c>
      <c r="AT307" s="74" t="s">
        <v>127</v>
      </c>
      <c r="AU307" s="74" t="s">
        <v>84</v>
      </c>
      <c r="AY307" s="7" t="s">
        <v>126</v>
      </c>
      <c r="BE307" s="153">
        <f>IF(N307="základní",J307,0)</f>
        <v>0</v>
      </c>
      <c r="BF307" s="153">
        <f>IF(N307="snížená",J307,0)</f>
        <v>0</v>
      </c>
      <c r="BG307" s="153">
        <f>IF(N307="zákl. přenesená",J307,0)</f>
        <v>0</v>
      </c>
      <c r="BH307" s="153">
        <f>IF(N307="sníž. přenesená",J307,0)</f>
        <v>0</v>
      </c>
      <c r="BI307" s="153">
        <f>IF(N307="nulová",J307,0)</f>
        <v>0</v>
      </c>
      <c r="BJ307" s="7" t="s">
        <v>82</v>
      </c>
      <c r="BK307" s="153">
        <f>ROUND(I307*H307,2)</f>
        <v>0</v>
      </c>
      <c r="BL307" s="7" t="s">
        <v>125</v>
      </c>
      <c r="BM307" s="74" t="s">
        <v>479</v>
      </c>
    </row>
    <row r="308" spans="2:65" s="183" customFormat="1" x14ac:dyDescent="0.2">
      <c r="B308" s="182"/>
      <c r="D308" s="154" t="s">
        <v>201</v>
      </c>
      <c r="E308" s="184" t="s">
        <v>1</v>
      </c>
      <c r="F308" s="185" t="s">
        <v>250</v>
      </c>
      <c r="H308" s="184" t="s">
        <v>1</v>
      </c>
      <c r="I308" s="210"/>
      <c r="L308" s="182"/>
      <c r="M308" s="186"/>
      <c r="T308" s="187"/>
      <c r="AT308" s="184" t="s">
        <v>201</v>
      </c>
      <c r="AU308" s="184" t="s">
        <v>84</v>
      </c>
      <c r="AV308" s="183" t="s">
        <v>82</v>
      </c>
      <c r="AW308" s="183" t="s">
        <v>33</v>
      </c>
      <c r="AX308" s="183" t="s">
        <v>76</v>
      </c>
      <c r="AY308" s="184" t="s">
        <v>126</v>
      </c>
    </row>
    <row r="309" spans="2:65" s="169" customFormat="1" x14ac:dyDescent="0.2">
      <c r="B309" s="168"/>
      <c r="D309" s="154" t="s">
        <v>201</v>
      </c>
      <c r="E309" s="170" t="s">
        <v>1</v>
      </c>
      <c r="F309" s="171" t="s">
        <v>480</v>
      </c>
      <c r="H309" s="172">
        <v>618.24</v>
      </c>
      <c r="I309" s="208"/>
      <c r="L309" s="168"/>
      <c r="M309" s="173"/>
      <c r="T309" s="174"/>
      <c r="AT309" s="170" t="s">
        <v>201</v>
      </c>
      <c r="AU309" s="170" t="s">
        <v>84</v>
      </c>
      <c r="AV309" s="169" t="s">
        <v>84</v>
      </c>
      <c r="AW309" s="169" t="s">
        <v>33</v>
      </c>
      <c r="AX309" s="169" t="s">
        <v>76</v>
      </c>
      <c r="AY309" s="170" t="s">
        <v>126</v>
      </c>
    </row>
    <row r="310" spans="2:65" s="169" customFormat="1" ht="20.399999999999999" x14ac:dyDescent="0.2">
      <c r="B310" s="168"/>
      <c r="D310" s="154" t="s">
        <v>201</v>
      </c>
      <c r="E310" s="170" t="s">
        <v>1</v>
      </c>
      <c r="F310" s="171" t="s">
        <v>481</v>
      </c>
      <c r="H310" s="172">
        <v>107.52</v>
      </c>
      <c r="I310" s="208"/>
      <c r="L310" s="168"/>
      <c r="M310" s="173"/>
      <c r="T310" s="174"/>
      <c r="AT310" s="170" t="s">
        <v>201</v>
      </c>
      <c r="AU310" s="170" t="s">
        <v>84</v>
      </c>
      <c r="AV310" s="169" t="s">
        <v>84</v>
      </c>
      <c r="AW310" s="169" t="s">
        <v>33</v>
      </c>
      <c r="AX310" s="169" t="s">
        <v>76</v>
      </c>
      <c r="AY310" s="170" t="s">
        <v>126</v>
      </c>
    </row>
    <row r="311" spans="2:65" s="176" customFormat="1" x14ac:dyDescent="0.2">
      <c r="B311" s="175"/>
      <c r="D311" s="154" t="s">
        <v>201</v>
      </c>
      <c r="E311" s="177" t="s">
        <v>1</v>
      </c>
      <c r="F311" s="178" t="s">
        <v>203</v>
      </c>
      <c r="H311" s="179">
        <v>725.76</v>
      </c>
      <c r="I311" s="209"/>
      <c r="L311" s="175"/>
      <c r="M311" s="180"/>
      <c r="T311" s="181"/>
      <c r="AT311" s="177" t="s">
        <v>201</v>
      </c>
      <c r="AU311" s="177" t="s">
        <v>84</v>
      </c>
      <c r="AV311" s="176" t="s">
        <v>125</v>
      </c>
      <c r="AW311" s="176" t="s">
        <v>33</v>
      </c>
      <c r="AX311" s="176" t="s">
        <v>82</v>
      </c>
      <c r="AY311" s="177" t="s">
        <v>126</v>
      </c>
    </row>
    <row r="312" spans="2:65" s="20" customFormat="1" ht="24.15" customHeight="1" x14ac:dyDescent="0.2">
      <c r="B312" s="19"/>
      <c r="C312" s="144" t="s">
        <v>482</v>
      </c>
      <c r="D312" s="144" t="s">
        <v>127</v>
      </c>
      <c r="E312" s="145" t="s">
        <v>483</v>
      </c>
      <c r="F312" s="146" t="s">
        <v>484</v>
      </c>
      <c r="G312" s="147" t="s">
        <v>267</v>
      </c>
      <c r="H312" s="148">
        <v>44.16</v>
      </c>
      <c r="I312" s="1"/>
      <c r="J312" s="149">
        <f>ROUND(I312*H312,2)</f>
        <v>0</v>
      </c>
      <c r="K312" s="146" t="s">
        <v>131</v>
      </c>
      <c r="L312" s="19"/>
      <c r="M312" s="150" t="s">
        <v>1</v>
      </c>
      <c r="N312" s="151" t="s">
        <v>41</v>
      </c>
      <c r="O312" s="70">
        <v>0.16400000000000001</v>
      </c>
      <c r="P312" s="70">
        <f>O312*H312</f>
        <v>7.2422399999999998</v>
      </c>
      <c r="Q312" s="70">
        <v>0</v>
      </c>
      <c r="R312" s="70">
        <f>Q312*H312</f>
        <v>0</v>
      </c>
      <c r="S312" s="70">
        <v>0</v>
      </c>
      <c r="T312" s="152">
        <f>S312*H312</f>
        <v>0</v>
      </c>
      <c r="AR312" s="74" t="s">
        <v>125</v>
      </c>
      <c r="AT312" s="74" t="s">
        <v>127</v>
      </c>
      <c r="AU312" s="74" t="s">
        <v>84</v>
      </c>
      <c r="AY312" s="7" t="s">
        <v>126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7" t="s">
        <v>82</v>
      </c>
      <c r="BK312" s="153">
        <f>ROUND(I312*H312,2)</f>
        <v>0</v>
      </c>
      <c r="BL312" s="7" t="s">
        <v>125</v>
      </c>
      <c r="BM312" s="74" t="s">
        <v>485</v>
      </c>
    </row>
    <row r="313" spans="2:65" s="169" customFormat="1" ht="20.399999999999999" x14ac:dyDescent="0.2">
      <c r="B313" s="168"/>
      <c r="D313" s="154" t="s">
        <v>201</v>
      </c>
      <c r="E313" s="170" t="s">
        <v>1</v>
      </c>
      <c r="F313" s="171" t="s">
        <v>486</v>
      </c>
      <c r="H313" s="172">
        <v>44.16</v>
      </c>
      <c r="I313" s="208"/>
      <c r="L313" s="168"/>
      <c r="M313" s="173"/>
      <c r="T313" s="174"/>
      <c r="AT313" s="170" t="s">
        <v>201</v>
      </c>
      <c r="AU313" s="170" t="s">
        <v>84</v>
      </c>
      <c r="AV313" s="169" t="s">
        <v>84</v>
      </c>
      <c r="AW313" s="169" t="s">
        <v>33</v>
      </c>
      <c r="AX313" s="169" t="s">
        <v>76</v>
      </c>
      <c r="AY313" s="170" t="s">
        <v>126</v>
      </c>
    </row>
    <row r="314" spans="2:65" s="176" customFormat="1" x14ac:dyDescent="0.2">
      <c r="B314" s="175"/>
      <c r="D314" s="154" t="s">
        <v>201</v>
      </c>
      <c r="E314" s="177" t="s">
        <v>1</v>
      </c>
      <c r="F314" s="178" t="s">
        <v>203</v>
      </c>
      <c r="H314" s="179">
        <v>44.16</v>
      </c>
      <c r="I314" s="209"/>
      <c r="L314" s="175"/>
      <c r="M314" s="180"/>
      <c r="T314" s="181"/>
      <c r="AT314" s="177" t="s">
        <v>201</v>
      </c>
      <c r="AU314" s="177" t="s">
        <v>84</v>
      </c>
      <c r="AV314" s="176" t="s">
        <v>125</v>
      </c>
      <c r="AW314" s="176" t="s">
        <v>33</v>
      </c>
      <c r="AX314" s="176" t="s">
        <v>82</v>
      </c>
      <c r="AY314" s="177" t="s">
        <v>126</v>
      </c>
    </row>
    <row r="315" spans="2:65" s="20" customFormat="1" ht="21.75" customHeight="1" x14ac:dyDescent="0.2">
      <c r="B315" s="19"/>
      <c r="C315" s="144" t="s">
        <v>487</v>
      </c>
      <c r="D315" s="144" t="s">
        <v>127</v>
      </c>
      <c r="E315" s="145" t="s">
        <v>488</v>
      </c>
      <c r="F315" s="146" t="s">
        <v>489</v>
      </c>
      <c r="G315" s="147" t="s">
        <v>267</v>
      </c>
      <c r="H315" s="148">
        <f>474.127-152</f>
        <v>322.12700000000001</v>
      </c>
      <c r="I315" s="1"/>
      <c r="J315" s="149">
        <f>ROUND(I315*H315,2)</f>
        <v>0</v>
      </c>
      <c r="K315" s="146" t="s">
        <v>131</v>
      </c>
      <c r="L315" s="19"/>
      <c r="M315" s="150" t="s">
        <v>1</v>
      </c>
      <c r="N315" s="151" t="s">
        <v>41</v>
      </c>
      <c r="O315" s="70">
        <v>0.03</v>
      </c>
      <c r="P315" s="70">
        <f>O315*H315</f>
        <v>9.6638099999999998</v>
      </c>
      <c r="Q315" s="70">
        <v>0</v>
      </c>
      <c r="R315" s="70">
        <f>Q315*H315</f>
        <v>0</v>
      </c>
      <c r="S315" s="70">
        <v>0</v>
      </c>
      <c r="T315" s="152">
        <f>S315*H315</f>
        <v>0</v>
      </c>
      <c r="AR315" s="74" t="s">
        <v>125</v>
      </c>
      <c r="AT315" s="74" t="s">
        <v>127</v>
      </c>
      <c r="AU315" s="74" t="s">
        <v>84</v>
      </c>
      <c r="AY315" s="7" t="s">
        <v>126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7" t="s">
        <v>82</v>
      </c>
      <c r="BK315" s="153">
        <f>ROUND(I315*H315,2)</f>
        <v>0</v>
      </c>
      <c r="BL315" s="7" t="s">
        <v>125</v>
      </c>
      <c r="BM315" s="74" t="s">
        <v>490</v>
      </c>
    </row>
    <row r="316" spans="2:65" s="183" customFormat="1" x14ac:dyDescent="0.2">
      <c r="B316" s="182"/>
      <c r="D316" s="154" t="s">
        <v>201</v>
      </c>
      <c r="E316" s="184" t="s">
        <v>1</v>
      </c>
      <c r="F316" s="185" t="s">
        <v>491</v>
      </c>
      <c r="H316" s="184" t="s">
        <v>1</v>
      </c>
      <c r="I316" s="210"/>
      <c r="L316" s="182"/>
      <c r="M316" s="186"/>
      <c r="T316" s="187"/>
      <c r="AT316" s="184" t="s">
        <v>201</v>
      </c>
      <c r="AU316" s="184" t="s">
        <v>84</v>
      </c>
      <c r="AV316" s="183" t="s">
        <v>82</v>
      </c>
      <c r="AW316" s="183" t="s">
        <v>33</v>
      </c>
      <c r="AX316" s="183" t="s">
        <v>76</v>
      </c>
      <c r="AY316" s="184" t="s">
        <v>126</v>
      </c>
    </row>
    <row r="317" spans="2:65" s="169" customFormat="1" ht="20.399999999999999" x14ac:dyDescent="0.2">
      <c r="B317" s="168"/>
      <c r="D317" s="154" t="s">
        <v>201</v>
      </c>
      <c r="E317" s="170" t="s">
        <v>1</v>
      </c>
      <c r="F317" s="171" t="s">
        <v>492</v>
      </c>
      <c r="H317" s="172">
        <v>118.304</v>
      </c>
      <c r="I317" s="208"/>
      <c r="L317" s="168"/>
      <c r="M317" s="173"/>
      <c r="T317" s="174"/>
      <c r="AT317" s="170" t="s">
        <v>201</v>
      </c>
      <c r="AU317" s="170" t="s">
        <v>84</v>
      </c>
      <c r="AV317" s="169" t="s">
        <v>84</v>
      </c>
      <c r="AW317" s="169" t="s">
        <v>33</v>
      </c>
      <c r="AX317" s="169" t="s">
        <v>76</v>
      </c>
      <c r="AY317" s="170" t="s">
        <v>126</v>
      </c>
    </row>
    <row r="318" spans="2:65" s="169" customFormat="1" ht="20.399999999999999" x14ac:dyDescent="0.2">
      <c r="B318" s="168"/>
      <c r="D318" s="154" t="s">
        <v>201</v>
      </c>
      <c r="E318" s="170" t="s">
        <v>1</v>
      </c>
      <c r="F318" s="171" t="s">
        <v>493</v>
      </c>
      <c r="H318" s="172">
        <v>150.48500000000001</v>
      </c>
      <c r="I318" s="208"/>
      <c r="L318" s="168"/>
      <c r="M318" s="173"/>
      <c r="T318" s="174"/>
      <c r="AT318" s="170" t="s">
        <v>201</v>
      </c>
      <c r="AU318" s="170" t="s">
        <v>84</v>
      </c>
      <c r="AV318" s="169" t="s">
        <v>84</v>
      </c>
      <c r="AW318" s="169" t="s">
        <v>33</v>
      </c>
      <c r="AX318" s="169" t="s">
        <v>76</v>
      </c>
      <c r="AY318" s="170" t="s">
        <v>126</v>
      </c>
    </row>
    <row r="319" spans="2:65" s="169" customFormat="1" ht="20.399999999999999" x14ac:dyDescent="0.2">
      <c r="B319" s="168"/>
      <c r="D319" s="154" t="s">
        <v>201</v>
      </c>
      <c r="E319" s="170" t="s">
        <v>1</v>
      </c>
      <c r="F319" s="171" t="s">
        <v>494</v>
      </c>
      <c r="H319" s="172">
        <v>150.48500000000001</v>
      </c>
      <c r="I319" s="208"/>
      <c r="L319" s="168"/>
      <c r="M319" s="173"/>
      <c r="T319" s="174"/>
      <c r="AT319" s="170" t="s">
        <v>201</v>
      </c>
      <c r="AU319" s="170" t="s">
        <v>84</v>
      </c>
      <c r="AV319" s="169" t="s">
        <v>84</v>
      </c>
      <c r="AW319" s="169" t="s">
        <v>33</v>
      </c>
      <c r="AX319" s="169" t="s">
        <v>76</v>
      </c>
      <c r="AY319" s="170" t="s">
        <v>126</v>
      </c>
    </row>
    <row r="320" spans="2:65" s="189" customFormat="1" x14ac:dyDescent="0.2">
      <c r="B320" s="188"/>
      <c r="D320" s="154" t="s">
        <v>201</v>
      </c>
      <c r="E320" s="190" t="s">
        <v>1</v>
      </c>
      <c r="F320" s="191" t="s">
        <v>276</v>
      </c>
      <c r="H320" s="192">
        <v>419.274</v>
      </c>
      <c r="I320" s="211"/>
      <c r="L320" s="188"/>
      <c r="M320" s="193"/>
      <c r="T320" s="194"/>
      <c r="AT320" s="190" t="s">
        <v>201</v>
      </c>
      <c r="AU320" s="190" t="s">
        <v>84</v>
      </c>
      <c r="AV320" s="189" t="s">
        <v>140</v>
      </c>
      <c r="AW320" s="189" t="s">
        <v>33</v>
      </c>
      <c r="AX320" s="189" t="s">
        <v>76</v>
      </c>
      <c r="AY320" s="190" t="s">
        <v>126</v>
      </c>
    </row>
    <row r="321" spans="2:65" s="183" customFormat="1" x14ac:dyDescent="0.2">
      <c r="B321" s="182"/>
      <c r="D321" s="154" t="s">
        <v>201</v>
      </c>
      <c r="E321" s="184" t="s">
        <v>1</v>
      </c>
      <c r="F321" s="185" t="s">
        <v>495</v>
      </c>
      <c r="H321" s="184" t="s">
        <v>1</v>
      </c>
      <c r="I321" s="210"/>
      <c r="L321" s="182"/>
      <c r="M321" s="186"/>
      <c r="T321" s="187"/>
      <c r="AT321" s="184" t="s">
        <v>201</v>
      </c>
      <c r="AU321" s="184" t="s">
        <v>84</v>
      </c>
      <c r="AV321" s="183" t="s">
        <v>82</v>
      </c>
      <c r="AW321" s="183" t="s">
        <v>33</v>
      </c>
      <c r="AX321" s="183" t="s">
        <v>76</v>
      </c>
      <c r="AY321" s="184" t="s">
        <v>126</v>
      </c>
    </row>
    <row r="322" spans="2:65" s="169" customFormat="1" ht="20.399999999999999" x14ac:dyDescent="0.2">
      <c r="B322" s="168"/>
      <c r="D322" s="154" t="s">
        <v>201</v>
      </c>
      <c r="E322" s="170" t="s">
        <v>1</v>
      </c>
      <c r="F322" s="171" t="s">
        <v>496</v>
      </c>
      <c r="H322" s="172">
        <v>54.853000000000002</v>
      </c>
      <c r="I322" s="208"/>
      <c r="L322" s="168"/>
      <c r="M322" s="173"/>
      <c r="T322" s="174"/>
      <c r="AT322" s="170" t="s">
        <v>201</v>
      </c>
      <c r="AU322" s="170" t="s">
        <v>84</v>
      </c>
      <c r="AV322" s="169" t="s">
        <v>84</v>
      </c>
      <c r="AW322" s="169" t="s">
        <v>33</v>
      </c>
      <c r="AX322" s="169" t="s">
        <v>76</v>
      </c>
      <c r="AY322" s="170" t="s">
        <v>126</v>
      </c>
    </row>
    <row r="323" spans="2:65" s="189" customFormat="1" x14ac:dyDescent="0.2">
      <c r="B323" s="188"/>
      <c r="D323" s="154" t="s">
        <v>201</v>
      </c>
      <c r="E323" s="190" t="s">
        <v>1</v>
      </c>
      <c r="F323" s="191" t="s">
        <v>276</v>
      </c>
      <c r="H323" s="192">
        <v>54.853000000000002</v>
      </c>
      <c r="I323" s="211"/>
      <c r="L323" s="188"/>
      <c r="M323" s="193"/>
      <c r="T323" s="194"/>
      <c r="AT323" s="190" t="s">
        <v>201</v>
      </c>
      <c r="AU323" s="190" t="s">
        <v>84</v>
      </c>
      <c r="AV323" s="189" t="s">
        <v>140</v>
      </c>
      <c r="AW323" s="189" t="s">
        <v>33</v>
      </c>
      <c r="AX323" s="189" t="s">
        <v>76</v>
      </c>
      <c r="AY323" s="190" t="s">
        <v>126</v>
      </c>
    </row>
    <row r="324" spans="2:65" s="176" customFormat="1" x14ac:dyDescent="0.2">
      <c r="B324" s="175"/>
      <c r="D324" s="154" t="s">
        <v>201</v>
      </c>
      <c r="E324" s="177" t="s">
        <v>1</v>
      </c>
      <c r="F324" s="178" t="s">
        <v>1187</v>
      </c>
      <c r="H324" s="179">
        <v>474.12700000000001</v>
      </c>
      <c r="I324" s="209"/>
      <c r="L324" s="175"/>
      <c r="M324" s="180"/>
      <c r="T324" s="181"/>
      <c r="AT324" s="177" t="s">
        <v>201</v>
      </c>
      <c r="AU324" s="177" t="s">
        <v>84</v>
      </c>
      <c r="AV324" s="176" t="s">
        <v>125</v>
      </c>
      <c r="AW324" s="176" t="s">
        <v>33</v>
      </c>
      <c r="AX324" s="176" t="s">
        <v>82</v>
      </c>
      <c r="AY324" s="177" t="s">
        <v>126</v>
      </c>
    </row>
    <row r="325" spans="2:65" s="20" customFormat="1" ht="24.15" customHeight="1" x14ac:dyDescent="0.2">
      <c r="B325" s="19"/>
      <c r="C325" s="144" t="s">
        <v>497</v>
      </c>
      <c r="D325" s="144" t="s">
        <v>127</v>
      </c>
      <c r="E325" s="145" t="s">
        <v>498</v>
      </c>
      <c r="F325" s="146" t="s">
        <v>499</v>
      </c>
      <c r="G325" s="147" t="s">
        <v>267</v>
      </c>
      <c r="H325" s="148">
        <f>2445.038-784.1</f>
        <v>1660.9380000000001</v>
      </c>
      <c r="I325" s="1"/>
      <c r="J325" s="149">
        <f>ROUND(I325*H325,2)</f>
        <v>0</v>
      </c>
      <c r="K325" s="146" t="s">
        <v>131</v>
      </c>
      <c r="L325" s="19"/>
      <c r="M325" s="150" t="s">
        <v>1</v>
      </c>
      <c r="N325" s="151" t="s">
        <v>41</v>
      </c>
      <c r="O325" s="70">
        <v>2E-3</v>
      </c>
      <c r="P325" s="70">
        <f>O325*H325</f>
        <v>3.3218760000000001</v>
      </c>
      <c r="Q325" s="70">
        <v>0</v>
      </c>
      <c r="R325" s="70">
        <f>Q325*H325</f>
        <v>0</v>
      </c>
      <c r="S325" s="70">
        <v>0</v>
      </c>
      <c r="T325" s="152">
        <f>S325*H325</f>
        <v>0</v>
      </c>
      <c r="AR325" s="74" t="s">
        <v>125</v>
      </c>
      <c r="AT325" s="74" t="s">
        <v>127</v>
      </c>
      <c r="AU325" s="74" t="s">
        <v>84</v>
      </c>
      <c r="AY325" s="7" t="s">
        <v>126</v>
      </c>
      <c r="BE325" s="153">
        <f>IF(N325="základní",J325,0)</f>
        <v>0</v>
      </c>
      <c r="BF325" s="153">
        <f>IF(N325="snížená",J325,0)</f>
        <v>0</v>
      </c>
      <c r="BG325" s="153">
        <f>IF(N325="zákl. přenesená",J325,0)</f>
        <v>0</v>
      </c>
      <c r="BH325" s="153">
        <f>IF(N325="sníž. přenesená",J325,0)</f>
        <v>0</v>
      </c>
      <c r="BI325" s="153">
        <f>IF(N325="nulová",J325,0)</f>
        <v>0</v>
      </c>
      <c r="BJ325" s="7" t="s">
        <v>82</v>
      </c>
      <c r="BK325" s="153">
        <f>ROUND(I325*H325,2)</f>
        <v>0</v>
      </c>
      <c r="BL325" s="7" t="s">
        <v>125</v>
      </c>
      <c r="BM325" s="74" t="s">
        <v>500</v>
      </c>
    </row>
    <row r="326" spans="2:65" s="183" customFormat="1" x14ac:dyDescent="0.2">
      <c r="B326" s="182"/>
      <c r="D326" s="154" t="s">
        <v>201</v>
      </c>
      <c r="E326" s="184" t="s">
        <v>1</v>
      </c>
      <c r="F326" s="185" t="s">
        <v>501</v>
      </c>
      <c r="H326" s="184" t="s">
        <v>1</v>
      </c>
      <c r="I326" s="210"/>
      <c r="L326" s="182"/>
      <c r="M326" s="186"/>
      <c r="T326" s="187"/>
      <c r="AT326" s="184" t="s">
        <v>201</v>
      </c>
      <c r="AU326" s="184" t="s">
        <v>84</v>
      </c>
      <c r="AV326" s="183" t="s">
        <v>82</v>
      </c>
      <c r="AW326" s="183" t="s">
        <v>33</v>
      </c>
      <c r="AX326" s="183" t="s">
        <v>76</v>
      </c>
      <c r="AY326" s="184" t="s">
        <v>126</v>
      </c>
    </row>
    <row r="327" spans="2:65" s="169" customFormat="1" ht="20.399999999999999" x14ac:dyDescent="0.2">
      <c r="B327" s="168"/>
      <c r="D327" s="154" t="s">
        <v>201</v>
      </c>
      <c r="E327" s="170" t="s">
        <v>1</v>
      </c>
      <c r="F327" s="171" t="s">
        <v>502</v>
      </c>
      <c r="H327" s="172">
        <v>473.21600000000001</v>
      </c>
      <c r="I327" s="208"/>
      <c r="L327" s="168"/>
      <c r="M327" s="173"/>
      <c r="T327" s="174"/>
      <c r="AT327" s="170" t="s">
        <v>201</v>
      </c>
      <c r="AU327" s="170" t="s">
        <v>84</v>
      </c>
      <c r="AV327" s="169" t="s">
        <v>84</v>
      </c>
      <c r="AW327" s="169" t="s">
        <v>33</v>
      </c>
      <c r="AX327" s="169" t="s">
        <v>76</v>
      </c>
      <c r="AY327" s="170" t="s">
        <v>126</v>
      </c>
    </row>
    <row r="328" spans="2:65" s="169" customFormat="1" ht="20.399999999999999" x14ac:dyDescent="0.2">
      <c r="B328" s="168"/>
      <c r="D328" s="154" t="s">
        <v>201</v>
      </c>
      <c r="E328" s="170" t="s">
        <v>1</v>
      </c>
      <c r="F328" s="171" t="s">
        <v>503</v>
      </c>
      <c r="H328" s="172">
        <v>601.94000000000005</v>
      </c>
      <c r="I328" s="208"/>
      <c r="L328" s="168"/>
      <c r="M328" s="173"/>
      <c r="T328" s="174"/>
      <c r="AT328" s="170" t="s">
        <v>201</v>
      </c>
      <c r="AU328" s="170" t="s">
        <v>84</v>
      </c>
      <c r="AV328" s="169" t="s">
        <v>84</v>
      </c>
      <c r="AW328" s="169" t="s">
        <v>33</v>
      </c>
      <c r="AX328" s="169" t="s">
        <v>76</v>
      </c>
      <c r="AY328" s="170" t="s">
        <v>126</v>
      </c>
    </row>
    <row r="329" spans="2:65" s="169" customFormat="1" ht="20.399999999999999" x14ac:dyDescent="0.2">
      <c r="B329" s="168"/>
      <c r="D329" s="154" t="s">
        <v>201</v>
      </c>
      <c r="E329" s="170" t="s">
        <v>1</v>
      </c>
      <c r="F329" s="171" t="s">
        <v>504</v>
      </c>
      <c r="H329" s="172">
        <v>601.94000000000005</v>
      </c>
      <c r="I329" s="208"/>
      <c r="L329" s="168"/>
      <c r="M329" s="173"/>
      <c r="T329" s="174"/>
      <c r="AT329" s="170" t="s">
        <v>201</v>
      </c>
      <c r="AU329" s="170" t="s">
        <v>84</v>
      </c>
      <c r="AV329" s="169" t="s">
        <v>84</v>
      </c>
      <c r="AW329" s="169" t="s">
        <v>33</v>
      </c>
      <c r="AX329" s="169" t="s">
        <v>76</v>
      </c>
      <c r="AY329" s="170" t="s">
        <v>126</v>
      </c>
    </row>
    <row r="330" spans="2:65" s="189" customFormat="1" x14ac:dyDescent="0.2">
      <c r="B330" s="188"/>
      <c r="D330" s="154" t="s">
        <v>201</v>
      </c>
      <c r="E330" s="190" t="s">
        <v>1</v>
      </c>
      <c r="F330" s="191" t="s">
        <v>276</v>
      </c>
      <c r="H330" s="192">
        <v>1677.096</v>
      </c>
      <c r="I330" s="211"/>
      <c r="L330" s="188"/>
      <c r="M330" s="193"/>
      <c r="T330" s="194"/>
      <c r="AT330" s="190" t="s">
        <v>201</v>
      </c>
      <c r="AU330" s="190" t="s">
        <v>84</v>
      </c>
      <c r="AV330" s="189" t="s">
        <v>140</v>
      </c>
      <c r="AW330" s="189" t="s">
        <v>33</v>
      </c>
      <c r="AX330" s="189" t="s">
        <v>76</v>
      </c>
      <c r="AY330" s="190" t="s">
        <v>126</v>
      </c>
    </row>
    <row r="331" spans="2:65" s="183" customFormat="1" x14ac:dyDescent="0.2">
      <c r="B331" s="182"/>
      <c r="D331" s="154" t="s">
        <v>201</v>
      </c>
      <c r="E331" s="184" t="s">
        <v>1</v>
      </c>
      <c r="F331" s="185" t="s">
        <v>250</v>
      </c>
      <c r="H331" s="184" t="s">
        <v>1</v>
      </c>
      <c r="I331" s="210"/>
      <c r="L331" s="182"/>
      <c r="M331" s="186"/>
      <c r="T331" s="187"/>
      <c r="AT331" s="184" t="s">
        <v>201</v>
      </c>
      <c r="AU331" s="184" t="s">
        <v>84</v>
      </c>
      <c r="AV331" s="183" t="s">
        <v>82</v>
      </c>
      <c r="AW331" s="183" t="s">
        <v>33</v>
      </c>
      <c r="AX331" s="183" t="s">
        <v>76</v>
      </c>
      <c r="AY331" s="184" t="s">
        <v>126</v>
      </c>
    </row>
    <row r="332" spans="2:65" s="169" customFormat="1" ht="20.399999999999999" x14ac:dyDescent="0.2">
      <c r="B332" s="168"/>
      <c r="D332" s="154" t="s">
        <v>201</v>
      </c>
      <c r="E332" s="170" t="s">
        <v>1</v>
      </c>
      <c r="F332" s="171" t="s">
        <v>505</v>
      </c>
      <c r="H332" s="172">
        <v>767.94200000000001</v>
      </c>
      <c r="I332" s="208"/>
      <c r="L332" s="168"/>
      <c r="M332" s="173"/>
      <c r="T332" s="174"/>
      <c r="AT332" s="170" t="s">
        <v>201</v>
      </c>
      <c r="AU332" s="170" t="s">
        <v>84</v>
      </c>
      <c r="AV332" s="169" t="s">
        <v>84</v>
      </c>
      <c r="AW332" s="169" t="s">
        <v>33</v>
      </c>
      <c r="AX332" s="169" t="s">
        <v>76</v>
      </c>
      <c r="AY332" s="170" t="s">
        <v>126</v>
      </c>
    </row>
    <row r="333" spans="2:65" s="189" customFormat="1" x14ac:dyDescent="0.2">
      <c r="B333" s="188"/>
      <c r="D333" s="154" t="s">
        <v>201</v>
      </c>
      <c r="E333" s="190" t="s">
        <v>1</v>
      </c>
      <c r="F333" s="191" t="s">
        <v>276</v>
      </c>
      <c r="H333" s="192">
        <v>767.94200000000001</v>
      </c>
      <c r="I333" s="211"/>
      <c r="L333" s="188"/>
      <c r="M333" s="193"/>
      <c r="T333" s="194"/>
      <c r="AT333" s="190" t="s">
        <v>201</v>
      </c>
      <c r="AU333" s="190" t="s">
        <v>84</v>
      </c>
      <c r="AV333" s="189" t="s">
        <v>140</v>
      </c>
      <c r="AW333" s="189" t="s">
        <v>33</v>
      </c>
      <c r="AX333" s="189" t="s">
        <v>76</v>
      </c>
      <c r="AY333" s="190" t="s">
        <v>126</v>
      </c>
    </row>
    <row r="334" spans="2:65" s="176" customFormat="1" x14ac:dyDescent="0.2">
      <c r="B334" s="175"/>
      <c r="D334" s="154" t="s">
        <v>201</v>
      </c>
      <c r="E334" s="177" t="s">
        <v>1</v>
      </c>
      <c r="F334" s="178" t="s">
        <v>1187</v>
      </c>
      <c r="H334" s="179">
        <v>2445.038</v>
      </c>
      <c r="I334" s="209"/>
      <c r="L334" s="175"/>
      <c r="M334" s="180"/>
      <c r="T334" s="181"/>
      <c r="AT334" s="177" t="s">
        <v>201</v>
      </c>
      <c r="AU334" s="177" t="s">
        <v>84</v>
      </c>
      <c r="AV334" s="176" t="s">
        <v>125</v>
      </c>
      <c r="AW334" s="176" t="s">
        <v>33</v>
      </c>
      <c r="AX334" s="176" t="s">
        <v>82</v>
      </c>
      <c r="AY334" s="177" t="s">
        <v>126</v>
      </c>
    </row>
    <row r="335" spans="2:65" s="20" customFormat="1" ht="16.5" customHeight="1" x14ac:dyDescent="0.2">
      <c r="B335" s="19"/>
      <c r="C335" s="144" t="s">
        <v>506</v>
      </c>
      <c r="D335" s="144" t="s">
        <v>127</v>
      </c>
      <c r="E335" s="145" t="s">
        <v>507</v>
      </c>
      <c r="F335" s="146" t="s">
        <v>508</v>
      </c>
      <c r="G335" s="147" t="s">
        <v>267</v>
      </c>
      <c r="H335" s="148">
        <v>1.23</v>
      </c>
      <c r="I335" s="1"/>
      <c r="J335" s="149">
        <f>ROUND(I335*H335,2)</f>
        <v>0</v>
      </c>
      <c r="K335" s="146" t="s">
        <v>131</v>
      </c>
      <c r="L335" s="19"/>
      <c r="M335" s="150" t="s">
        <v>1</v>
      </c>
      <c r="N335" s="151" t="s">
        <v>41</v>
      </c>
      <c r="O335" s="70">
        <v>0.83499999999999996</v>
      </c>
      <c r="P335" s="70">
        <f>O335*H335</f>
        <v>1.02705</v>
      </c>
      <c r="Q335" s="70">
        <v>0</v>
      </c>
      <c r="R335" s="70">
        <f>Q335*H335</f>
        <v>0</v>
      </c>
      <c r="S335" s="70">
        <v>0</v>
      </c>
      <c r="T335" s="152">
        <f>S335*H335</f>
        <v>0</v>
      </c>
      <c r="AR335" s="74" t="s">
        <v>125</v>
      </c>
      <c r="AT335" s="74" t="s">
        <v>127</v>
      </c>
      <c r="AU335" s="74" t="s">
        <v>84</v>
      </c>
      <c r="AY335" s="7" t="s">
        <v>126</v>
      </c>
      <c r="BE335" s="153">
        <f>IF(N335="základní",J335,0)</f>
        <v>0</v>
      </c>
      <c r="BF335" s="153">
        <f>IF(N335="snížená",J335,0)</f>
        <v>0</v>
      </c>
      <c r="BG335" s="153">
        <f>IF(N335="zákl. přenesená",J335,0)</f>
        <v>0</v>
      </c>
      <c r="BH335" s="153">
        <f>IF(N335="sníž. přenesená",J335,0)</f>
        <v>0</v>
      </c>
      <c r="BI335" s="153">
        <f>IF(N335="nulová",J335,0)</f>
        <v>0</v>
      </c>
      <c r="BJ335" s="7" t="s">
        <v>82</v>
      </c>
      <c r="BK335" s="153">
        <f>ROUND(I335*H335,2)</f>
        <v>0</v>
      </c>
      <c r="BL335" s="7" t="s">
        <v>125</v>
      </c>
      <c r="BM335" s="74" t="s">
        <v>509</v>
      </c>
    </row>
    <row r="336" spans="2:65" s="169" customFormat="1" x14ac:dyDescent="0.2">
      <c r="B336" s="168"/>
      <c r="D336" s="154" t="s">
        <v>201</v>
      </c>
      <c r="E336" s="170" t="s">
        <v>1</v>
      </c>
      <c r="F336" s="171" t="s">
        <v>510</v>
      </c>
      <c r="H336" s="172">
        <v>1.23</v>
      </c>
      <c r="I336" s="208"/>
      <c r="L336" s="168"/>
      <c r="M336" s="173"/>
      <c r="T336" s="174"/>
      <c r="AT336" s="170" t="s">
        <v>201</v>
      </c>
      <c r="AU336" s="170" t="s">
        <v>84</v>
      </c>
      <c r="AV336" s="169" t="s">
        <v>84</v>
      </c>
      <c r="AW336" s="169" t="s">
        <v>33</v>
      </c>
      <c r="AX336" s="169" t="s">
        <v>76</v>
      </c>
      <c r="AY336" s="170" t="s">
        <v>126</v>
      </c>
    </row>
    <row r="337" spans="2:65" s="176" customFormat="1" x14ac:dyDescent="0.2">
      <c r="B337" s="175"/>
      <c r="D337" s="154" t="s">
        <v>201</v>
      </c>
      <c r="E337" s="177" t="s">
        <v>1</v>
      </c>
      <c r="F337" s="178" t="s">
        <v>203</v>
      </c>
      <c r="H337" s="179">
        <v>1.23</v>
      </c>
      <c r="I337" s="209"/>
      <c r="L337" s="175"/>
      <c r="M337" s="180"/>
      <c r="T337" s="181"/>
      <c r="AT337" s="177" t="s">
        <v>201</v>
      </c>
      <c r="AU337" s="177" t="s">
        <v>84</v>
      </c>
      <c r="AV337" s="176" t="s">
        <v>125</v>
      </c>
      <c r="AW337" s="176" t="s">
        <v>33</v>
      </c>
      <c r="AX337" s="176" t="s">
        <v>82</v>
      </c>
      <c r="AY337" s="177" t="s">
        <v>126</v>
      </c>
    </row>
    <row r="338" spans="2:65" s="20" customFormat="1" ht="24.15" customHeight="1" x14ac:dyDescent="0.2">
      <c r="B338" s="19"/>
      <c r="C338" s="144" t="s">
        <v>511</v>
      </c>
      <c r="D338" s="144" t="s">
        <v>127</v>
      </c>
      <c r="E338" s="145" t="s">
        <v>512</v>
      </c>
      <c r="F338" s="146" t="s">
        <v>513</v>
      </c>
      <c r="G338" s="147" t="s">
        <v>267</v>
      </c>
      <c r="H338" s="148">
        <v>17.22</v>
      </c>
      <c r="I338" s="1"/>
      <c r="J338" s="149">
        <f>ROUND(I338*H338,2)</f>
        <v>0</v>
      </c>
      <c r="K338" s="146" t="s">
        <v>131</v>
      </c>
      <c r="L338" s="19"/>
      <c r="M338" s="150" t="s">
        <v>1</v>
      </c>
      <c r="N338" s="151" t="s">
        <v>41</v>
      </c>
      <c r="O338" s="70">
        <v>4.0000000000000001E-3</v>
      </c>
      <c r="P338" s="70">
        <f>O338*H338</f>
        <v>6.8879999999999997E-2</v>
      </c>
      <c r="Q338" s="70">
        <v>0</v>
      </c>
      <c r="R338" s="70">
        <f>Q338*H338</f>
        <v>0</v>
      </c>
      <c r="S338" s="70">
        <v>0</v>
      </c>
      <c r="T338" s="152">
        <f>S338*H338</f>
        <v>0</v>
      </c>
      <c r="AR338" s="74" t="s">
        <v>125</v>
      </c>
      <c r="AT338" s="74" t="s">
        <v>127</v>
      </c>
      <c r="AU338" s="74" t="s">
        <v>84</v>
      </c>
      <c r="AY338" s="7" t="s">
        <v>126</v>
      </c>
      <c r="BE338" s="153">
        <f>IF(N338="základní",J338,0)</f>
        <v>0</v>
      </c>
      <c r="BF338" s="153">
        <f>IF(N338="snížená",J338,0)</f>
        <v>0</v>
      </c>
      <c r="BG338" s="153">
        <f>IF(N338="zákl. přenesená",J338,0)</f>
        <v>0</v>
      </c>
      <c r="BH338" s="153">
        <f>IF(N338="sníž. přenesená",J338,0)</f>
        <v>0</v>
      </c>
      <c r="BI338" s="153">
        <f>IF(N338="nulová",J338,0)</f>
        <v>0</v>
      </c>
      <c r="BJ338" s="7" t="s">
        <v>82</v>
      </c>
      <c r="BK338" s="153">
        <f>ROUND(I338*H338,2)</f>
        <v>0</v>
      </c>
      <c r="BL338" s="7" t="s">
        <v>125</v>
      </c>
      <c r="BM338" s="74" t="s">
        <v>514</v>
      </c>
    </row>
    <row r="339" spans="2:65" s="183" customFormat="1" x14ac:dyDescent="0.2">
      <c r="B339" s="182"/>
      <c r="D339" s="154" t="s">
        <v>201</v>
      </c>
      <c r="E339" s="184" t="s">
        <v>1</v>
      </c>
      <c r="F339" s="185" t="s">
        <v>250</v>
      </c>
      <c r="H339" s="184" t="s">
        <v>1</v>
      </c>
      <c r="I339" s="210"/>
      <c r="L339" s="182"/>
      <c r="M339" s="186"/>
      <c r="T339" s="187"/>
      <c r="AT339" s="184" t="s">
        <v>201</v>
      </c>
      <c r="AU339" s="184" t="s">
        <v>84</v>
      </c>
      <c r="AV339" s="183" t="s">
        <v>82</v>
      </c>
      <c r="AW339" s="183" t="s">
        <v>33</v>
      </c>
      <c r="AX339" s="183" t="s">
        <v>76</v>
      </c>
      <c r="AY339" s="184" t="s">
        <v>126</v>
      </c>
    </row>
    <row r="340" spans="2:65" s="169" customFormat="1" x14ac:dyDescent="0.2">
      <c r="B340" s="168"/>
      <c r="D340" s="154" t="s">
        <v>201</v>
      </c>
      <c r="E340" s="170" t="s">
        <v>1</v>
      </c>
      <c r="F340" s="171" t="s">
        <v>515</v>
      </c>
      <c r="H340" s="172">
        <v>17.22</v>
      </c>
      <c r="I340" s="208"/>
      <c r="L340" s="168"/>
      <c r="M340" s="173"/>
      <c r="T340" s="174"/>
      <c r="AT340" s="170" t="s">
        <v>201</v>
      </c>
      <c r="AU340" s="170" t="s">
        <v>84</v>
      </c>
      <c r="AV340" s="169" t="s">
        <v>84</v>
      </c>
      <c r="AW340" s="169" t="s">
        <v>33</v>
      </c>
      <c r="AX340" s="169" t="s">
        <v>76</v>
      </c>
      <c r="AY340" s="170" t="s">
        <v>126</v>
      </c>
    </row>
    <row r="341" spans="2:65" s="176" customFormat="1" x14ac:dyDescent="0.2">
      <c r="B341" s="175"/>
      <c r="D341" s="154" t="s">
        <v>201</v>
      </c>
      <c r="E341" s="177" t="s">
        <v>1</v>
      </c>
      <c r="F341" s="178" t="s">
        <v>203</v>
      </c>
      <c r="H341" s="179">
        <v>17.22</v>
      </c>
      <c r="I341" s="209"/>
      <c r="L341" s="175"/>
      <c r="M341" s="180"/>
      <c r="T341" s="181"/>
      <c r="AT341" s="177" t="s">
        <v>201</v>
      </c>
      <c r="AU341" s="177" t="s">
        <v>84</v>
      </c>
      <c r="AV341" s="176" t="s">
        <v>125</v>
      </c>
      <c r="AW341" s="176" t="s">
        <v>33</v>
      </c>
      <c r="AX341" s="176" t="s">
        <v>82</v>
      </c>
      <c r="AY341" s="177" t="s">
        <v>126</v>
      </c>
    </row>
    <row r="342" spans="2:65" s="20" customFormat="1" ht="24.15" customHeight="1" x14ac:dyDescent="0.2">
      <c r="B342" s="19"/>
      <c r="C342" s="144" t="s">
        <v>516</v>
      </c>
      <c r="D342" s="144" t="s">
        <v>127</v>
      </c>
      <c r="E342" s="145" t="s">
        <v>517</v>
      </c>
      <c r="F342" s="146" t="s">
        <v>484</v>
      </c>
      <c r="G342" s="147" t="s">
        <v>267</v>
      </c>
      <c r="H342" s="148">
        <f>118.304-52</f>
        <v>66.304000000000002</v>
      </c>
      <c r="I342" s="1"/>
      <c r="J342" s="149">
        <f>ROUND(I342*H342,2)</f>
        <v>0</v>
      </c>
      <c r="K342" s="146" t="s">
        <v>131</v>
      </c>
      <c r="L342" s="19"/>
      <c r="M342" s="150" t="s">
        <v>1</v>
      </c>
      <c r="N342" s="151" t="s">
        <v>41</v>
      </c>
      <c r="O342" s="70">
        <v>0.159</v>
      </c>
      <c r="P342" s="70">
        <f>O342*H342</f>
        <v>10.542336000000001</v>
      </c>
      <c r="Q342" s="70">
        <v>0</v>
      </c>
      <c r="R342" s="70">
        <f>Q342*H342</f>
        <v>0</v>
      </c>
      <c r="S342" s="70">
        <v>0</v>
      </c>
      <c r="T342" s="152">
        <f>S342*H342</f>
        <v>0</v>
      </c>
      <c r="AR342" s="74" t="s">
        <v>125</v>
      </c>
      <c r="AT342" s="74" t="s">
        <v>127</v>
      </c>
      <c r="AU342" s="74" t="s">
        <v>84</v>
      </c>
      <c r="AY342" s="7" t="s">
        <v>126</v>
      </c>
      <c r="BE342" s="153">
        <f>IF(N342="základní",J342,0)</f>
        <v>0</v>
      </c>
      <c r="BF342" s="153">
        <f>IF(N342="snížená",J342,0)</f>
        <v>0</v>
      </c>
      <c r="BG342" s="153">
        <f>IF(N342="zákl. přenesená",J342,0)</f>
        <v>0</v>
      </c>
      <c r="BH342" s="153">
        <f>IF(N342="sníž. přenesená",J342,0)</f>
        <v>0</v>
      </c>
      <c r="BI342" s="153">
        <f>IF(N342="nulová",J342,0)</f>
        <v>0</v>
      </c>
      <c r="BJ342" s="7" t="s">
        <v>82</v>
      </c>
      <c r="BK342" s="153">
        <f>ROUND(I342*H342,2)</f>
        <v>0</v>
      </c>
      <c r="BL342" s="7" t="s">
        <v>125</v>
      </c>
      <c r="BM342" s="74" t="s">
        <v>518</v>
      </c>
    </row>
    <row r="343" spans="2:65" s="169" customFormat="1" ht="20.399999999999999" x14ac:dyDescent="0.2">
      <c r="B343" s="168"/>
      <c r="D343" s="154" t="s">
        <v>201</v>
      </c>
      <c r="E343" s="170" t="s">
        <v>1</v>
      </c>
      <c r="F343" s="171" t="s">
        <v>519</v>
      </c>
      <c r="H343" s="172">
        <v>118.304</v>
      </c>
      <c r="I343" s="208"/>
      <c r="L343" s="168"/>
      <c r="M343" s="173"/>
      <c r="T343" s="174"/>
      <c r="AT343" s="170" t="s">
        <v>201</v>
      </c>
      <c r="AU343" s="170" t="s">
        <v>84</v>
      </c>
      <c r="AV343" s="169" t="s">
        <v>84</v>
      </c>
      <c r="AW343" s="169" t="s">
        <v>33</v>
      </c>
      <c r="AX343" s="169" t="s">
        <v>76</v>
      </c>
      <c r="AY343" s="170" t="s">
        <v>126</v>
      </c>
    </row>
    <row r="344" spans="2:65" s="176" customFormat="1" x14ac:dyDescent="0.2">
      <c r="B344" s="175"/>
      <c r="D344" s="154" t="s">
        <v>201</v>
      </c>
      <c r="E344" s="177" t="s">
        <v>1</v>
      </c>
      <c r="F344" s="178" t="s">
        <v>1187</v>
      </c>
      <c r="H344" s="179">
        <v>118.304</v>
      </c>
      <c r="I344" s="209"/>
      <c r="L344" s="175"/>
      <c r="M344" s="180"/>
      <c r="T344" s="181"/>
      <c r="AT344" s="177" t="s">
        <v>201</v>
      </c>
      <c r="AU344" s="177" t="s">
        <v>84</v>
      </c>
      <c r="AV344" s="176" t="s">
        <v>125</v>
      </c>
      <c r="AW344" s="176" t="s">
        <v>33</v>
      </c>
      <c r="AX344" s="176" t="s">
        <v>82</v>
      </c>
      <c r="AY344" s="177" t="s">
        <v>126</v>
      </c>
    </row>
    <row r="345" spans="2:65" s="20" customFormat="1" ht="37.950000000000003" customHeight="1" x14ac:dyDescent="0.2">
      <c r="B345" s="19"/>
      <c r="C345" s="144" t="s">
        <v>520</v>
      </c>
      <c r="D345" s="144" t="s">
        <v>127</v>
      </c>
      <c r="E345" s="145" t="s">
        <v>521</v>
      </c>
      <c r="F345" s="146" t="s">
        <v>522</v>
      </c>
      <c r="G345" s="147" t="s">
        <v>267</v>
      </c>
      <c r="H345" s="148">
        <v>1.23</v>
      </c>
      <c r="I345" s="1"/>
      <c r="J345" s="149">
        <f>ROUND(I345*H345,2)</f>
        <v>0</v>
      </c>
      <c r="K345" s="146" t="s">
        <v>131</v>
      </c>
      <c r="L345" s="19"/>
      <c r="M345" s="150" t="s">
        <v>1</v>
      </c>
      <c r="N345" s="151" t="s">
        <v>41</v>
      </c>
      <c r="O345" s="70">
        <v>0</v>
      </c>
      <c r="P345" s="70">
        <f>O345*H345</f>
        <v>0</v>
      </c>
      <c r="Q345" s="70">
        <v>0</v>
      </c>
      <c r="R345" s="70">
        <f>Q345*H345</f>
        <v>0</v>
      </c>
      <c r="S345" s="70">
        <v>0</v>
      </c>
      <c r="T345" s="152">
        <f>S345*H345</f>
        <v>0</v>
      </c>
      <c r="AR345" s="74" t="s">
        <v>125</v>
      </c>
      <c r="AT345" s="74" t="s">
        <v>127</v>
      </c>
      <c r="AU345" s="74" t="s">
        <v>84</v>
      </c>
      <c r="AY345" s="7" t="s">
        <v>126</v>
      </c>
      <c r="BE345" s="153">
        <f>IF(N345="základní",J345,0)</f>
        <v>0</v>
      </c>
      <c r="BF345" s="153">
        <f>IF(N345="snížená",J345,0)</f>
        <v>0</v>
      </c>
      <c r="BG345" s="153">
        <f>IF(N345="zákl. přenesená",J345,0)</f>
        <v>0</v>
      </c>
      <c r="BH345" s="153">
        <f>IF(N345="sníž. přenesená",J345,0)</f>
        <v>0</v>
      </c>
      <c r="BI345" s="153">
        <f>IF(N345="nulová",J345,0)</f>
        <v>0</v>
      </c>
      <c r="BJ345" s="7" t="s">
        <v>82</v>
      </c>
      <c r="BK345" s="153">
        <f>ROUND(I345*H345,2)</f>
        <v>0</v>
      </c>
      <c r="BL345" s="7" t="s">
        <v>125</v>
      </c>
      <c r="BM345" s="74" t="s">
        <v>523</v>
      </c>
    </row>
    <row r="346" spans="2:65" s="169" customFormat="1" x14ac:dyDescent="0.2">
      <c r="B346" s="168"/>
      <c r="D346" s="154" t="s">
        <v>201</v>
      </c>
      <c r="E346" s="170" t="s">
        <v>1</v>
      </c>
      <c r="F346" s="171" t="s">
        <v>524</v>
      </c>
      <c r="H346" s="172">
        <v>1.23</v>
      </c>
      <c r="I346" s="208"/>
      <c r="L346" s="168"/>
      <c r="M346" s="173"/>
      <c r="T346" s="174"/>
      <c r="AT346" s="170" t="s">
        <v>201</v>
      </c>
      <c r="AU346" s="170" t="s">
        <v>84</v>
      </c>
      <c r="AV346" s="169" t="s">
        <v>84</v>
      </c>
      <c r="AW346" s="169" t="s">
        <v>33</v>
      </c>
      <c r="AX346" s="169" t="s">
        <v>76</v>
      </c>
      <c r="AY346" s="170" t="s">
        <v>126</v>
      </c>
    </row>
    <row r="347" spans="2:65" s="176" customFormat="1" x14ac:dyDescent="0.2">
      <c r="B347" s="175"/>
      <c r="D347" s="154" t="s">
        <v>201</v>
      </c>
      <c r="E347" s="177" t="s">
        <v>1</v>
      </c>
      <c r="F347" s="178" t="s">
        <v>203</v>
      </c>
      <c r="H347" s="179">
        <v>1.23</v>
      </c>
      <c r="I347" s="209"/>
      <c r="L347" s="175"/>
      <c r="M347" s="180"/>
      <c r="T347" s="181"/>
      <c r="AT347" s="177" t="s">
        <v>201</v>
      </c>
      <c r="AU347" s="177" t="s">
        <v>84</v>
      </c>
      <c r="AV347" s="176" t="s">
        <v>125</v>
      </c>
      <c r="AW347" s="176" t="s">
        <v>33</v>
      </c>
      <c r="AX347" s="176" t="s">
        <v>82</v>
      </c>
      <c r="AY347" s="177" t="s">
        <v>126</v>
      </c>
    </row>
    <row r="348" spans="2:65" s="20" customFormat="1" ht="37.950000000000003" customHeight="1" x14ac:dyDescent="0.2">
      <c r="B348" s="19"/>
      <c r="C348" s="144" t="s">
        <v>525</v>
      </c>
      <c r="D348" s="144" t="s">
        <v>127</v>
      </c>
      <c r="E348" s="145" t="s">
        <v>526</v>
      </c>
      <c r="F348" s="146" t="s">
        <v>527</v>
      </c>
      <c r="G348" s="147" t="s">
        <v>267</v>
      </c>
      <c r="H348" s="148">
        <v>51.84</v>
      </c>
      <c r="I348" s="1"/>
      <c r="J348" s="149">
        <f>ROUND(I348*H348,2)</f>
        <v>0</v>
      </c>
      <c r="K348" s="146" t="s">
        <v>131</v>
      </c>
      <c r="L348" s="19"/>
      <c r="M348" s="150" t="s">
        <v>1</v>
      </c>
      <c r="N348" s="151" t="s">
        <v>41</v>
      </c>
      <c r="O348" s="70">
        <v>0</v>
      </c>
      <c r="P348" s="70">
        <f>O348*H348</f>
        <v>0</v>
      </c>
      <c r="Q348" s="70">
        <v>0</v>
      </c>
      <c r="R348" s="70">
        <f>Q348*H348</f>
        <v>0</v>
      </c>
      <c r="S348" s="70">
        <v>0</v>
      </c>
      <c r="T348" s="152">
        <f>S348*H348</f>
        <v>0</v>
      </c>
      <c r="AR348" s="74" t="s">
        <v>125</v>
      </c>
      <c r="AT348" s="74" t="s">
        <v>127</v>
      </c>
      <c r="AU348" s="74" t="s">
        <v>84</v>
      </c>
      <c r="AY348" s="7" t="s">
        <v>126</v>
      </c>
      <c r="BE348" s="153">
        <f>IF(N348="základní",J348,0)</f>
        <v>0</v>
      </c>
      <c r="BF348" s="153">
        <f>IF(N348="snížená",J348,0)</f>
        <v>0</v>
      </c>
      <c r="BG348" s="153">
        <f>IF(N348="zákl. přenesená",J348,0)</f>
        <v>0</v>
      </c>
      <c r="BH348" s="153">
        <f>IF(N348="sníž. přenesená",J348,0)</f>
        <v>0</v>
      </c>
      <c r="BI348" s="153">
        <f>IF(N348="nulová",J348,0)</f>
        <v>0</v>
      </c>
      <c r="BJ348" s="7" t="s">
        <v>82</v>
      </c>
      <c r="BK348" s="153">
        <f>ROUND(I348*H348,2)</f>
        <v>0</v>
      </c>
      <c r="BL348" s="7" t="s">
        <v>125</v>
      </c>
      <c r="BM348" s="74" t="s">
        <v>528</v>
      </c>
    </row>
    <row r="349" spans="2:65" s="169" customFormat="1" x14ac:dyDescent="0.2">
      <c r="B349" s="168"/>
      <c r="D349" s="154" t="s">
        <v>201</v>
      </c>
      <c r="E349" s="170" t="s">
        <v>1</v>
      </c>
      <c r="F349" s="171" t="s">
        <v>529</v>
      </c>
      <c r="H349" s="172">
        <v>44.16</v>
      </c>
      <c r="I349" s="208"/>
      <c r="L349" s="168"/>
      <c r="M349" s="173"/>
      <c r="T349" s="174"/>
      <c r="AT349" s="170" t="s">
        <v>201</v>
      </c>
      <c r="AU349" s="170" t="s">
        <v>84</v>
      </c>
      <c r="AV349" s="169" t="s">
        <v>84</v>
      </c>
      <c r="AW349" s="169" t="s">
        <v>33</v>
      </c>
      <c r="AX349" s="169" t="s">
        <v>76</v>
      </c>
      <c r="AY349" s="170" t="s">
        <v>126</v>
      </c>
    </row>
    <row r="350" spans="2:65" s="169" customFormat="1" x14ac:dyDescent="0.2">
      <c r="B350" s="168"/>
      <c r="D350" s="154" t="s">
        <v>201</v>
      </c>
      <c r="E350" s="170" t="s">
        <v>1</v>
      </c>
      <c r="F350" s="171" t="s">
        <v>530</v>
      </c>
      <c r="H350" s="172">
        <v>7.68</v>
      </c>
      <c r="I350" s="208"/>
      <c r="L350" s="168"/>
      <c r="M350" s="173"/>
      <c r="T350" s="174"/>
      <c r="AT350" s="170" t="s">
        <v>201</v>
      </c>
      <c r="AU350" s="170" t="s">
        <v>84</v>
      </c>
      <c r="AV350" s="169" t="s">
        <v>84</v>
      </c>
      <c r="AW350" s="169" t="s">
        <v>33</v>
      </c>
      <c r="AX350" s="169" t="s">
        <v>76</v>
      </c>
      <c r="AY350" s="170" t="s">
        <v>126</v>
      </c>
    </row>
    <row r="351" spans="2:65" s="176" customFormat="1" x14ac:dyDescent="0.2">
      <c r="B351" s="175"/>
      <c r="D351" s="154" t="s">
        <v>201</v>
      </c>
      <c r="E351" s="177" t="s">
        <v>1</v>
      </c>
      <c r="F351" s="178" t="s">
        <v>203</v>
      </c>
      <c r="H351" s="179">
        <v>51.839999999999996</v>
      </c>
      <c r="I351" s="209"/>
      <c r="L351" s="175"/>
      <c r="M351" s="180"/>
      <c r="T351" s="181"/>
      <c r="AT351" s="177" t="s">
        <v>201</v>
      </c>
      <c r="AU351" s="177" t="s">
        <v>84</v>
      </c>
      <c r="AV351" s="176" t="s">
        <v>125</v>
      </c>
      <c r="AW351" s="176" t="s">
        <v>33</v>
      </c>
      <c r="AX351" s="176" t="s">
        <v>82</v>
      </c>
      <c r="AY351" s="177" t="s">
        <v>126</v>
      </c>
    </row>
    <row r="352" spans="2:65" s="20" customFormat="1" ht="44.25" customHeight="1" x14ac:dyDescent="0.2">
      <c r="B352" s="19"/>
      <c r="C352" s="144" t="s">
        <v>531</v>
      </c>
      <c r="D352" s="144" t="s">
        <v>127</v>
      </c>
      <c r="E352" s="145" t="s">
        <v>532</v>
      </c>
      <c r="F352" s="146" t="s">
        <v>533</v>
      </c>
      <c r="G352" s="147" t="s">
        <v>267</v>
      </c>
      <c r="H352" s="148">
        <v>54.853000000000002</v>
      </c>
      <c r="I352" s="1"/>
      <c r="J352" s="149">
        <f>ROUND(I352*H352,2)</f>
        <v>0</v>
      </c>
      <c r="K352" s="146" t="s">
        <v>131</v>
      </c>
      <c r="L352" s="19"/>
      <c r="M352" s="150" t="s">
        <v>1</v>
      </c>
      <c r="N352" s="151" t="s">
        <v>41</v>
      </c>
      <c r="O352" s="70">
        <v>0</v>
      </c>
      <c r="P352" s="70">
        <f>O352*H352</f>
        <v>0</v>
      </c>
      <c r="Q352" s="70">
        <v>0</v>
      </c>
      <c r="R352" s="70">
        <f>Q352*H352</f>
        <v>0</v>
      </c>
      <c r="S352" s="70">
        <v>0</v>
      </c>
      <c r="T352" s="152">
        <f>S352*H352</f>
        <v>0</v>
      </c>
      <c r="AR352" s="74" t="s">
        <v>125</v>
      </c>
      <c r="AT352" s="74" t="s">
        <v>127</v>
      </c>
      <c r="AU352" s="74" t="s">
        <v>84</v>
      </c>
      <c r="AY352" s="7" t="s">
        <v>126</v>
      </c>
      <c r="BE352" s="153">
        <f>IF(N352="základní",J352,0)</f>
        <v>0</v>
      </c>
      <c r="BF352" s="153">
        <f>IF(N352="snížená",J352,0)</f>
        <v>0</v>
      </c>
      <c r="BG352" s="153">
        <f>IF(N352="zákl. přenesená",J352,0)</f>
        <v>0</v>
      </c>
      <c r="BH352" s="153">
        <f>IF(N352="sníž. přenesená",J352,0)</f>
        <v>0</v>
      </c>
      <c r="BI352" s="153">
        <f>IF(N352="nulová",J352,0)</f>
        <v>0</v>
      </c>
      <c r="BJ352" s="7" t="s">
        <v>82</v>
      </c>
      <c r="BK352" s="153">
        <f>ROUND(I352*H352,2)</f>
        <v>0</v>
      </c>
      <c r="BL352" s="7" t="s">
        <v>125</v>
      </c>
      <c r="BM352" s="74" t="s">
        <v>534</v>
      </c>
    </row>
    <row r="353" spans="2:65" s="169" customFormat="1" x14ac:dyDescent="0.2">
      <c r="B353" s="168"/>
      <c r="D353" s="154" t="s">
        <v>201</v>
      </c>
      <c r="E353" s="170" t="s">
        <v>1</v>
      </c>
      <c r="F353" s="171" t="s">
        <v>535</v>
      </c>
      <c r="H353" s="172">
        <v>54.853000000000002</v>
      </c>
      <c r="I353" s="208"/>
      <c r="L353" s="168"/>
      <c r="M353" s="173"/>
      <c r="T353" s="174"/>
      <c r="AT353" s="170" t="s">
        <v>201</v>
      </c>
      <c r="AU353" s="170" t="s">
        <v>84</v>
      </c>
      <c r="AV353" s="169" t="s">
        <v>84</v>
      </c>
      <c r="AW353" s="169" t="s">
        <v>33</v>
      </c>
      <c r="AX353" s="169" t="s">
        <v>76</v>
      </c>
      <c r="AY353" s="170" t="s">
        <v>126</v>
      </c>
    </row>
    <row r="354" spans="2:65" s="176" customFormat="1" x14ac:dyDescent="0.2">
      <c r="B354" s="175"/>
      <c r="D354" s="154" t="s">
        <v>201</v>
      </c>
      <c r="E354" s="177" t="s">
        <v>1</v>
      </c>
      <c r="F354" s="178" t="s">
        <v>203</v>
      </c>
      <c r="H354" s="179">
        <v>54.853000000000002</v>
      </c>
      <c r="I354" s="209"/>
      <c r="L354" s="175"/>
      <c r="M354" s="180"/>
      <c r="T354" s="181"/>
      <c r="AT354" s="177" t="s">
        <v>201</v>
      </c>
      <c r="AU354" s="177" t="s">
        <v>84</v>
      </c>
      <c r="AV354" s="176" t="s">
        <v>125</v>
      </c>
      <c r="AW354" s="176" t="s">
        <v>33</v>
      </c>
      <c r="AX354" s="176" t="s">
        <v>82</v>
      </c>
      <c r="AY354" s="177" t="s">
        <v>126</v>
      </c>
    </row>
    <row r="355" spans="2:65" s="135" customFormat="1" ht="22.95" customHeight="1" x14ac:dyDescent="0.25">
      <c r="B355" s="134"/>
      <c r="D355" s="136" t="s">
        <v>75</v>
      </c>
      <c r="E355" s="166" t="s">
        <v>536</v>
      </c>
      <c r="F355" s="166" t="s">
        <v>537</v>
      </c>
      <c r="I355" s="161"/>
      <c r="J355" s="167">
        <f>BK355</f>
        <v>0</v>
      </c>
      <c r="L355" s="134"/>
      <c r="M355" s="139"/>
      <c r="P355" s="140">
        <f>P356</f>
        <v>7.4901419999999996</v>
      </c>
      <c r="R355" s="140">
        <f>R356</f>
        <v>0</v>
      </c>
      <c r="T355" s="141">
        <f>T356</f>
        <v>0</v>
      </c>
      <c r="AR355" s="136" t="s">
        <v>82</v>
      </c>
      <c r="AT355" s="142" t="s">
        <v>75</v>
      </c>
      <c r="AU355" s="142" t="s">
        <v>82</v>
      </c>
      <c r="AY355" s="136" t="s">
        <v>126</v>
      </c>
      <c r="BK355" s="143">
        <f>BK356</f>
        <v>0</v>
      </c>
    </row>
    <row r="356" spans="2:65" s="20" customFormat="1" ht="33" customHeight="1" x14ac:dyDescent="0.2">
      <c r="B356" s="19"/>
      <c r="C356" s="144" t="s">
        <v>538</v>
      </c>
      <c r="D356" s="144" t="s">
        <v>127</v>
      </c>
      <c r="E356" s="145" t="s">
        <v>539</v>
      </c>
      <c r="F356" s="146" t="s">
        <v>540</v>
      </c>
      <c r="G356" s="147" t="s">
        <v>267</v>
      </c>
      <c r="H356" s="148">
        <f>165.887-52.4</f>
        <v>113.48699999999999</v>
      </c>
      <c r="I356" s="1"/>
      <c r="J356" s="149">
        <f>ROUND(I356*H356,2)</f>
        <v>0</v>
      </c>
      <c r="K356" s="146" t="s">
        <v>131</v>
      </c>
      <c r="L356" s="19"/>
      <c r="M356" s="204" t="s">
        <v>1</v>
      </c>
      <c r="N356" s="205" t="s">
        <v>41</v>
      </c>
      <c r="O356" s="206">
        <v>6.6000000000000003E-2</v>
      </c>
      <c r="P356" s="206">
        <f>O356*H356</f>
        <v>7.4901419999999996</v>
      </c>
      <c r="Q356" s="206">
        <v>0</v>
      </c>
      <c r="R356" s="206">
        <f>Q356*H356</f>
        <v>0</v>
      </c>
      <c r="S356" s="206">
        <v>0</v>
      </c>
      <c r="T356" s="207">
        <f>S356*H356</f>
        <v>0</v>
      </c>
      <c r="AR356" s="74" t="s">
        <v>125</v>
      </c>
      <c r="AT356" s="74" t="s">
        <v>127</v>
      </c>
      <c r="AU356" s="74" t="s">
        <v>84</v>
      </c>
      <c r="AY356" s="7" t="s">
        <v>126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7" t="s">
        <v>82</v>
      </c>
      <c r="BK356" s="153">
        <f>ROUND(I356*H356,2)</f>
        <v>0</v>
      </c>
      <c r="BL356" s="7" t="s">
        <v>125</v>
      </c>
      <c r="BM356" s="74" t="s">
        <v>541</v>
      </c>
    </row>
    <row r="357" spans="2:65" s="20" customFormat="1" ht="6.9" customHeight="1" x14ac:dyDescent="0.2">
      <c r="B357" s="32"/>
      <c r="C357" s="33"/>
      <c r="D357" s="33"/>
      <c r="E357" s="33"/>
      <c r="F357" s="33"/>
      <c r="G357" s="33"/>
      <c r="H357" s="33"/>
      <c r="I357" s="33"/>
      <c r="J357" s="33"/>
      <c r="K357" s="33"/>
      <c r="L357" s="19"/>
    </row>
  </sheetData>
  <sheetProtection algorithmName="SHA-512" hashValue="L7YICCeVySMjqeMkCk4Emd6AcACGtGgIvrXJNO76N0KHAShVUh08+hgFTz/E1pfJtbW+dRFW67Xz672t+mdHvg==" saltValue="+HDos9+qvhUHfYvLm5Wn6w==" spinCount="100000" sheet="1" objects="1" scenarios="1"/>
  <autoFilter ref="C125:K356" xr:uid="{00000000-0009-0000-0000-00000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6"/>
  <sheetViews>
    <sheetView showGridLines="0" topLeftCell="A173" workbookViewId="0">
      <selection activeCell="J130" sqref="J130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89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293" t="s">
        <v>1188</v>
      </c>
      <c r="F9" s="292"/>
      <c r="G9" s="292"/>
      <c r="H9" s="292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50" t="s">
        <v>1189</v>
      </c>
      <c r="F11" s="292"/>
      <c r="G11" s="292"/>
      <c r="H11" s="292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86" t="str">
        <f>'Rekapitulace stavby'!E14</f>
        <v xml:space="preserve"> </v>
      </c>
      <c r="F20" s="286"/>
      <c r="G20" s="286"/>
      <c r="H20" s="286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8" t="s">
        <v>1</v>
      </c>
      <c r="F29" s="288"/>
      <c r="G29" s="288"/>
      <c r="H29" s="288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ROUND(J126,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ROUND((SUM(BE126:BE195)),  2)</f>
        <v>0</v>
      </c>
      <c r="I35" s="107">
        <v>0.21</v>
      </c>
      <c r="J35" s="92">
        <f>ROUND(((SUM(BE126:BE195))*I35),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ROUND((SUM(BF126:BF195)),  2)</f>
        <v>0</v>
      </c>
      <c r="I36" s="107">
        <v>0.15</v>
      </c>
      <c r="J36" s="92">
        <f>ROUND(((SUM(BF126:BF195))*I36),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ROUND((SUM(BG126:BG195)),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ROUND((SUM(BH126:BH195)),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ROUND((SUM(BI126:BI195)),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293" t="s">
        <v>186</v>
      </c>
      <c r="F87" s="292"/>
      <c r="G87" s="292"/>
      <c r="H87" s="292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50" t="str">
        <f>E11</f>
        <v>101.1 - Komunikace - neuznatelné (úsek 5 - 126,7 m)</v>
      </c>
      <c r="F89" s="292"/>
      <c r="G89" s="292"/>
      <c r="H89" s="292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J126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J127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J128</f>
        <v>0</v>
      </c>
      <c r="L100" s="162"/>
    </row>
    <row r="101" spans="2:47" s="66" customFormat="1" ht="19.95" customHeight="1" x14ac:dyDescent="0.2">
      <c r="B101" s="162"/>
      <c r="D101" s="163" t="s">
        <v>190</v>
      </c>
      <c r="E101" s="164"/>
      <c r="F101" s="164"/>
      <c r="G101" s="164"/>
      <c r="H101" s="164"/>
      <c r="I101" s="164"/>
      <c r="J101" s="165">
        <f>J141</f>
        <v>0</v>
      </c>
      <c r="L101" s="162"/>
    </row>
    <row r="102" spans="2:47" s="66" customFormat="1" ht="19.95" customHeight="1" x14ac:dyDescent="0.2">
      <c r="B102" s="162"/>
      <c r="D102" s="163" t="s">
        <v>191</v>
      </c>
      <c r="E102" s="164"/>
      <c r="F102" s="164"/>
      <c r="G102" s="164"/>
      <c r="H102" s="164"/>
      <c r="I102" s="164"/>
      <c r="J102" s="165">
        <f>J164</f>
        <v>0</v>
      </c>
      <c r="L102" s="162"/>
    </row>
    <row r="103" spans="2:47" s="66" customFormat="1" ht="19.95" customHeight="1" x14ac:dyDescent="0.2">
      <c r="B103" s="162"/>
      <c r="D103" s="163" t="s">
        <v>192</v>
      </c>
      <c r="E103" s="164"/>
      <c r="F103" s="164"/>
      <c r="G103" s="164"/>
      <c r="H103" s="164"/>
      <c r="I103" s="164"/>
      <c r="J103" s="165">
        <f>J170</f>
        <v>0</v>
      </c>
      <c r="L103" s="162"/>
    </row>
    <row r="104" spans="2:47" s="66" customFormat="1" ht="19.95" customHeight="1" x14ac:dyDescent="0.2">
      <c r="B104" s="162"/>
      <c r="D104" s="163" t="s">
        <v>193</v>
      </c>
      <c r="E104" s="164"/>
      <c r="F104" s="164"/>
      <c r="G104" s="164"/>
      <c r="H104" s="164"/>
      <c r="I104" s="164"/>
      <c r="J104" s="165">
        <f>J194</f>
        <v>0</v>
      </c>
      <c r="L104" s="162"/>
    </row>
    <row r="105" spans="2:47" s="20" customFormat="1" ht="21.75" customHeight="1" x14ac:dyDescent="0.2">
      <c r="B105" s="19"/>
      <c r="L105" s="19"/>
    </row>
    <row r="106" spans="2:47" s="20" customFormat="1" ht="6.9" customHeight="1" x14ac:dyDescent="0.2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19"/>
    </row>
    <row r="110" spans="2:47" s="20" customFormat="1" ht="6.9" customHeight="1" x14ac:dyDescent="0.2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19"/>
    </row>
    <row r="111" spans="2:47" s="20" customFormat="1" ht="24.9" customHeight="1" x14ac:dyDescent="0.2">
      <c r="B111" s="19"/>
      <c r="C111" s="11" t="s">
        <v>110</v>
      </c>
      <c r="L111" s="19"/>
    </row>
    <row r="112" spans="2:47" s="20" customFormat="1" ht="6.9" customHeight="1" x14ac:dyDescent="0.2">
      <c r="B112" s="19"/>
      <c r="L112" s="19"/>
    </row>
    <row r="113" spans="2:63" s="20" customFormat="1" ht="12" customHeight="1" x14ac:dyDescent="0.2">
      <c r="B113" s="19"/>
      <c r="C113" s="15" t="s">
        <v>14</v>
      </c>
      <c r="L113" s="19"/>
    </row>
    <row r="114" spans="2:63" s="20" customFormat="1" ht="16.5" customHeight="1" x14ac:dyDescent="0.2">
      <c r="B114" s="19"/>
      <c r="E114" s="293" t="str">
        <f>E7</f>
        <v>Cyklotrasa Odry od lávky u kluziště po ulici Ke Koupališti</v>
      </c>
      <c r="F114" s="294"/>
      <c r="G114" s="294"/>
      <c r="H114" s="294"/>
      <c r="L114" s="19"/>
    </row>
    <row r="115" spans="2:63" ht="12" customHeight="1" x14ac:dyDescent="0.2">
      <c r="B115" s="10"/>
      <c r="C115" s="15" t="s">
        <v>102</v>
      </c>
      <c r="L115" s="10"/>
    </row>
    <row r="116" spans="2:63" s="20" customFormat="1" ht="16.5" customHeight="1" x14ac:dyDescent="0.2">
      <c r="B116" s="19"/>
      <c r="E116" s="293" t="s">
        <v>186</v>
      </c>
      <c r="F116" s="292"/>
      <c r="G116" s="292"/>
      <c r="H116" s="292"/>
      <c r="L116" s="19"/>
    </row>
    <row r="117" spans="2:63" s="20" customFormat="1" ht="12" customHeight="1" x14ac:dyDescent="0.2">
      <c r="B117" s="19"/>
      <c r="C117" s="15" t="s">
        <v>187</v>
      </c>
      <c r="L117" s="19"/>
    </row>
    <row r="118" spans="2:63" s="20" customFormat="1" ht="16.5" customHeight="1" x14ac:dyDescent="0.2">
      <c r="B118" s="19"/>
      <c r="E118" s="250" t="str">
        <f>E11</f>
        <v>101.1 - Komunikace - neuznatelné (úsek 5 - 126,7 m)</v>
      </c>
      <c r="F118" s="292"/>
      <c r="G118" s="292"/>
      <c r="H118" s="292"/>
      <c r="L118" s="19"/>
    </row>
    <row r="119" spans="2:63" s="20" customFormat="1" ht="6.9" customHeight="1" x14ac:dyDescent="0.2">
      <c r="B119" s="19"/>
      <c r="L119" s="19"/>
    </row>
    <row r="120" spans="2:63" s="20" customFormat="1" ht="12" customHeight="1" x14ac:dyDescent="0.2">
      <c r="B120" s="19"/>
      <c r="C120" s="15" t="s">
        <v>18</v>
      </c>
      <c r="F120" s="16" t="str">
        <f>F14</f>
        <v>Odry</v>
      </c>
      <c r="I120" s="15" t="s">
        <v>20</v>
      </c>
      <c r="J120" s="101">
        <f>IF(J14="","",J14)</f>
        <v>45210</v>
      </c>
      <c r="L120" s="19"/>
    </row>
    <row r="121" spans="2:63" s="20" customFormat="1" ht="6.9" customHeight="1" x14ac:dyDescent="0.2">
      <c r="B121" s="19"/>
      <c r="L121" s="19"/>
    </row>
    <row r="122" spans="2:63" s="20" customFormat="1" ht="15.15" customHeight="1" x14ac:dyDescent="0.2">
      <c r="B122" s="19"/>
      <c r="C122" s="15" t="s">
        <v>21</v>
      </c>
      <c r="F122" s="16" t="str">
        <f>E17</f>
        <v>Město Odry</v>
      </c>
      <c r="I122" s="15" t="s">
        <v>29</v>
      </c>
      <c r="J122" s="116" t="str">
        <f>E23</f>
        <v>JACKO, p&amp;v s.r.o.</v>
      </c>
      <c r="L122" s="19"/>
    </row>
    <row r="123" spans="2:63" s="20" customFormat="1" ht="15.15" customHeight="1" x14ac:dyDescent="0.2">
      <c r="B123" s="19"/>
      <c r="C123" s="15" t="s">
        <v>27</v>
      </c>
      <c r="F123" s="16" t="str">
        <f>IF(E20="","",E20)</f>
        <v xml:space="preserve"> </v>
      </c>
      <c r="I123" s="15" t="s">
        <v>34</v>
      </c>
      <c r="J123" s="116" t="str">
        <f>E26</f>
        <v>Michal Czerný</v>
      </c>
      <c r="L123" s="19"/>
    </row>
    <row r="124" spans="2:63" s="20" customFormat="1" ht="10.35" customHeight="1" x14ac:dyDescent="0.2">
      <c r="B124" s="19"/>
      <c r="L124" s="19"/>
    </row>
    <row r="125" spans="2:63" s="129" customFormat="1" ht="29.25" customHeight="1" x14ac:dyDescent="0.2">
      <c r="B125" s="125"/>
      <c r="C125" s="126" t="s">
        <v>111</v>
      </c>
      <c r="D125" s="127" t="s">
        <v>61</v>
      </c>
      <c r="E125" s="127" t="s">
        <v>57</v>
      </c>
      <c r="F125" s="127" t="s">
        <v>58</v>
      </c>
      <c r="G125" s="127" t="s">
        <v>112</v>
      </c>
      <c r="H125" s="127" t="s">
        <v>113</v>
      </c>
      <c r="I125" s="127" t="s">
        <v>114</v>
      </c>
      <c r="J125" s="127" t="s">
        <v>105</v>
      </c>
      <c r="K125" s="128" t="s">
        <v>115</v>
      </c>
      <c r="L125" s="125"/>
      <c r="M125" s="47" t="s">
        <v>1</v>
      </c>
      <c r="N125" s="48" t="s">
        <v>40</v>
      </c>
      <c r="O125" s="48" t="s">
        <v>116</v>
      </c>
      <c r="P125" s="48" t="s">
        <v>117</v>
      </c>
      <c r="Q125" s="48" t="s">
        <v>118</v>
      </c>
      <c r="R125" s="48" t="s">
        <v>119</v>
      </c>
      <c r="S125" s="48" t="s">
        <v>120</v>
      </c>
      <c r="T125" s="49" t="s">
        <v>121</v>
      </c>
    </row>
    <row r="126" spans="2:63" s="20" customFormat="1" ht="22.95" customHeight="1" x14ac:dyDescent="0.3">
      <c r="B126" s="19"/>
      <c r="C126" s="52" t="s">
        <v>122</v>
      </c>
      <c r="J126" s="130">
        <f>BK126</f>
        <v>0</v>
      </c>
      <c r="L126" s="19"/>
      <c r="M126" s="50"/>
      <c r="N126" s="42"/>
      <c r="O126" s="42"/>
      <c r="P126" s="131">
        <f>P127</f>
        <v>159.17310000000001</v>
      </c>
      <c r="Q126" s="42"/>
      <c r="R126" s="131">
        <f>R127</f>
        <v>16.734209</v>
      </c>
      <c r="S126" s="42"/>
      <c r="T126" s="132">
        <f>T127</f>
        <v>254.66700000000003</v>
      </c>
      <c r="AT126" s="7" t="s">
        <v>75</v>
      </c>
      <c r="AU126" s="7" t="s">
        <v>107</v>
      </c>
      <c r="BK126" s="133">
        <f>BK127</f>
        <v>0</v>
      </c>
    </row>
    <row r="127" spans="2:63" s="135" customFormat="1" ht="25.95" customHeight="1" x14ac:dyDescent="0.25">
      <c r="B127" s="134"/>
      <c r="D127" s="136" t="s">
        <v>75</v>
      </c>
      <c r="E127" s="137" t="s">
        <v>194</v>
      </c>
      <c r="F127" s="137" t="s">
        <v>195</v>
      </c>
      <c r="J127" s="138">
        <f>BK127</f>
        <v>0</v>
      </c>
      <c r="L127" s="134"/>
      <c r="M127" s="139"/>
      <c r="P127" s="140">
        <f>P128+P141+P164+P170+P194</f>
        <v>159.17310000000001</v>
      </c>
      <c r="R127" s="140">
        <f>R128+R141+R164+R170+R194</f>
        <v>16.734209</v>
      </c>
      <c r="T127" s="141">
        <f>T128+T141+T164+T170+T194</f>
        <v>254.66700000000003</v>
      </c>
      <c r="AR127" s="136" t="s">
        <v>82</v>
      </c>
      <c r="AT127" s="142" t="s">
        <v>75</v>
      </c>
      <c r="AU127" s="142" t="s">
        <v>76</v>
      </c>
      <c r="AY127" s="136" t="s">
        <v>126</v>
      </c>
      <c r="BK127" s="143">
        <f>BK128+BK141+BK164+BK170+BK194</f>
        <v>0</v>
      </c>
    </row>
    <row r="128" spans="2:63" s="135" customFormat="1" ht="22.95" customHeight="1" x14ac:dyDescent="0.25">
      <c r="B128" s="134"/>
      <c r="D128" s="136" t="s">
        <v>75</v>
      </c>
      <c r="E128" s="166" t="s">
        <v>82</v>
      </c>
      <c r="F128" s="166" t="s">
        <v>196</v>
      </c>
      <c r="J128" s="167">
        <f>BK128</f>
        <v>0</v>
      </c>
      <c r="L128" s="134"/>
      <c r="M128" s="139"/>
      <c r="P128" s="140">
        <f>SUM(P129:P140)</f>
        <v>62.3583</v>
      </c>
      <c r="R128" s="140">
        <f>SUM(R129:R140)</f>
        <v>3.4209000000000003E-2</v>
      </c>
      <c r="T128" s="141">
        <f>SUM(T129:T140)</f>
        <v>254.66700000000003</v>
      </c>
      <c r="AR128" s="136" t="s">
        <v>82</v>
      </c>
      <c r="AT128" s="142" t="s">
        <v>75</v>
      </c>
      <c r="AU128" s="142" t="s">
        <v>82</v>
      </c>
      <c r="AY128" s="136" t="s">
        <v>126</v>
      </c>
      <c r="BK128" s="143">
        <f>SUM(BK129:BK140)</f>
        <v>0</v>
      </c>
    </row>
    <row r="129" spans="2:65" s="20" customFormat="1" ht="24.15" customHeight="1" x14ac:dyDescent="0.2">
      <c r="B129" s="19"/>
      <c r="C129" s="144" t="s">
        <v>84</v>
      </c>
      <c r="D129" s="144" t="s">
        <v>127</v>
      </c>
      <c r="E129" s="145" t="s">
        <v>204</v>
      </c>
      <c r="F129" s="146" t="s">
        <v>205</v>
      </c>
      <c r="G129" s="147" t="s">
        <v>199</v>
      </c>
      <c r="H129" s="148">
        <v>380.1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0.11899999999999999</v>
      </c>
      <c r="P129" s="70">
        <f>O129*H129</f>
        <v>45.231900000000003</v>
      </c>
      <c r="Q129" s="70">
        <v>0</v>
      </c>
      <c r="R129" s="70">
        <f>Q129*H129</f>
        <v>0</v>
      </c>
      <c r="S129" s="70">
        <v>0.44</v>
      </c>
      <c r="T129" s="152">
        <f>S129*H129</f>
        <v>167.244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206</v>
      </c>
    </row>
    <row r="130" spans="2:65" s="183" customFormat="1" ht="20.399999999999999" x14ac:dyDescent="0.2">
      <c r="B130" s="182"/>
      <c r="D130" s="154" t="s">
        <v>201</v>
      </c>
      <c r="E130" s="184" t="s">
        <v>1</v>
      </c>
      <c r="F130" s="185" t="s">
        <v>207</v>
      </c>
      <c r="H130" s="184" t="s">
        <v>1</v>
      </c>
      <c r="I130" s="210"/>
      <c r="L130" s="182"/>
      <c r="M130" s="186"/>
      <c r="T130" s="187"/>
      <c r="AT130" s="184" t="s">
        <v>201</v>
      </c>
      <c r="AU130" s="184" t="s">
        <v>84</v>
      </c>
      <c r="AV130" s="183" t="s">
        <v>82</v>
      </c>
      <c r="AW130" s="183" t="s">
        <v>33</v>
      </c>
      <c r="AX130" s="183" t="s">
        <v>76</v>
      </c>
      <c r="AY130" s="184" t="s">
        <v>126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208</v>
      </c>
      <c r="H131" s="172">
        <v>735.55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1187</v>
      </c>
      <c r="H132" s="179">
        <v>735.55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20" customFormat="1" ht="33" customHeight="1" x14ac:dyDescent="0.2">
      <c r="B133" s="19"/>
      <c r="C133" s="144" t="s">
        <v>140</v>
      </c>
      <c r="D133" s="144" t="s">
        <v>127</v>
      </c>
      <c r="E133" s="145" t="s">
        <v>209</v>
      </c>
      <c r="F133" s="146" t="s">
        <v>210</v>
      </c>
      <c r="G133" s="147" t="s">
        <v>199</v>
      </c>
      <c r="H133" s="148">
        <v>380.1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2.4E-2</v>
      </c>
      <c r="P133" s="70">
        <f>O133*H133</f>
        <v>9.1224000000000007</v>
      </c>
      <c r="Q133" s="70">
        <v>9.0000000000000006E-5</v>
      </c>
      <c r="R133" s="70">
        <f>Q133*H133</f>
        <v>3.4209000000000003E-2</v>
      </c>
      <c r="S133" s="70">
        <v>0.23</v>
      </c>
      <c r="T133" s="152">
        <f>S133*H133</f>
        <v>87.423000000000016</v>
      </c>
      <c r="AR133" s="74" t="s">
        <v>125</v>
      </c>
      <c r="AT133" s="74" t="s">
        <v>127</v>
      </c>
      <c r="AU133" s="74" t="s">
        <v>84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125</v>
      </c>
      <c r="BM133" s="74" t="s">
        <v>211</v>
      </c>
    </row>
    <row r="134" spans="2:65" s="183" customFormat="1" ht="20.399999999999999" x14ac:dyDescent="0.2">
      <c r="B134" s="182"/>
      <c r="D134" s="154" t="s">
        <v>201</v>
      </c>
      <c r="E134" s="184" t="s">
        <v>1</v>
      </c>
      <c r="F134" s="185" t="s">
        <v>212</v>
      </c>
      <c r="H134" s="184" t="s">
        <v>1</v>
      </c>
      <c r="I134" s="210"/>
      <c r="L134" s="182"/>
      <c r="M134" s="186"/>
      <c r="T134" s="187"/>
      <c r="AT134" s="184" t="s">
        <v>201</v>
      </c>
      <c r="AU134" s="184" t="s">
        <v>84</v>
      </c>
      <c r="AV134" s="183" t="s">
        <v>82</v>
      </c>
      <c r="AW134" s="183" t="s">
        <v>33</v>
      </c>
      <c r="AX134" s="183" t="s">
        <v>76</v>
      </c>
      <c r="AY134" s="184" t="s">
        <v>126</v>
      </c>
    </row>
    <row r="135" spans="2:65" s="169" customFormat="1" x14ac:dyDescent="0.2">
      <c r="B135" s="168"/>
      <c r="D135" s="154" t="s">
        <v>201</v>
      </c>
      <c r="E135" s="170" t="s">
        <v>1</v>
      </c>
      <c r="F135" s="171" t="s">
        <v>213</v>
      </c>
      <c r="H135" s="172">
        <v>735.55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1187</v>
      </c>
      <c r="H136" s="179">
        <v>735.55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24.15" customHeight="1" x14ac:dyDescent="0.2">
      <c r="B137" s="19"/>
      <c r="C137" s="144" t="s">
        <v>258</v>
      </c>
      <c r="D137" s="144" t="s">
        <v>127</v>
      </c>
      <c r="E137" s="145" t="s">
        <v>259</v>
      </c>
      <c r="F137" s="146" t="s">
        <v>260</v>
      </c>
      <c r="G137" s="147" t="s">
        <v>225</v>
      </c>
      <c r="H137" s="148">
        <v>46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0.17399999999999999</v>
      </c>
      <c r="P137" s="70">
        <f>O137*H137</f>
        <v>8.0039999999999996</v>
      </c>
      <c r="Q137" s="70">
        <v>0</v>
      </c>
      <c r="R137" s="70">
        <f>Q137*H137</f>
        <v>0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261</v>
      </c>
    </row>
    <row r="138" spans="2:65" s="183" customFormat="1" ht="20.399999999999999" x14ac:dyDescent="0.2">
      <c r="B138" s="182"/>
      <c r="D138" s="154" t="s">
        <v>201</v>
      </c>
      <c r="E138" s="184" t="s">
        <v>1</v>
      </c>
      <c r="F138" s="185" t="s">
        <v>262</v>
      </c>
      <c r="H138" s="184" t="s">
        <v>1</v>
      </c>
      <c r="I138" s="210"/>
      <c r="L138" s="182"/>
      <c r="M138" s="186"/>
      <c r="T138" s="187"/>
      <c r="AT138" s="184" t="s">
        <v>201</v>
      </c>
      <c r="AU138" s="184" t="s">
        <v>84</v>
      </c>
      <c r="AV138" s="183" t="s">
        <v>82</v>
      </c>
      <c r="AW138" s="183" t="s">
        <v>33</v>
      </c>
      <c r="AX138" s="183" t="s">
        <v>76</v>
      </c>
      <c r="AY138" s="184" t="s">
        <v>126</v>
      </c>
    </row>
    <row r="139" spans="2:65" s="169" customFormat="1" ht="20.399999999999999" x14ac:dyDescent="0.2">
      <c r="B139" s="168"/>
      <c r="D139" s="154" t="s">
        <v>201</v>
      </c>
      <c r="E139" s="170" t="s">
        <v>1</v>
      </c>
      <c r="F139" s="171" t="s">
        <v>263</v>
      </c>
      <c r="H139" s="172">
        <v>89.2</v>
      </c>
      <c r="I139" s="208"/>
      <c r="L139" s="168"/>
      <c r="M139" s="173"/>
      <c r="T139" s="174"/>
      <c r="AT139" s="170" t="s">
        <v>201</v>
      </c>
      <c r="AU139" s="170" t="s">
        <v>84</v>
      </c>
      <c r="AV139" s="169" t="s">
        <v>84</v>
      </c>
      <c r="AW139" s="169" t="s">
        <v>33</v>
      </c>
      <c r="AX139" s="169" t="s">
        <v>76</v>
      </c>
      <c r="AY139" s="170" t="s">
        <v>126</v>
      </c>
    </row>
    <row r="140" spans="2:65" s="176" customFormat="1" x14ac:dyDescent="0.2">
      <c r="B140" s="175"/>
      <c r="D140" s="154" t="s">
        <v>201</v>
      </c>
      <c r="E140" s="177" t="s">
        <v>1</v>
      </c>
      <c r="F140" s="178" t="s">
        <v>1187</v>
      </c>
      <c r="H140" s="179">
        <v>89.2</v>
      </c>
      <c r="I140" s="209"/>
      <c r="L140" s="175"/>
      <c r="M140" s="180"/>
      <c r="T140" s="181"/>
      <c r="AT140" s="177" t="s">
        <v>201</v>
      </c>
      <c r="AU140" s="177" t="s">
        <v>84</v>
      </c>
      <c r="AV140" s="176" t="s">
        <v>125</v>
      </c>
      <c r="AW140" s="176" t="s">
        <v>33</v>
      </c>
      <c r="AX140" s="176" t="s">
        <v>82</v>
      </c>
      <c r="AY140" s="177" t="s">
        <v>126</v>
      </c>
    </row>
    <row r="141" spans="2:65" s="135" customFormat="1" ht="22.95" customHeight="1" x14ac:dyDescent="0.25">
      <c r="B141" s="134"/>
      <c r="D141" s="136" t="s">
        <v>75</v>
      </c>
      <c r="E141" s="166" t="s">
        <v>149</v>
      </c>
      <c r="F141" s="166" t="s">
        <v>321</v>
      </c>
      <c r="I141" s="161"/>
      <c r="J141" s="167">
        <f>BK141</f>
        <v>0</v>
      </c>
      <c r="L141" s="134"/>
      <c r="M141" s="139"/>
      <c r="P141" s="140">
        <f>SUM(P142:P163)</f>
        <v>77.392200000000003</v>
      </c>
      <c r="R141" s="140">
        <f>SUM(R142:R163)</f>
        <v>16.7</v>
      </c>
      <c r="T141" s="141">
        <f>SUM(T142:T163)</f>
        <v>0</v>
      </c>
      <c r="AR141" s="136" t="s">
        <v>82</v>
      </c>
      <c r="AT141" s="142" t="s">
        <v>75</v>
      </c>
      <c r="AU141" s="142" t="s">
        <v>82</v>
      </c>
      <c r="AY141" s="136" t="s">
        <v>126</v>
      </c>
      <c r="BK141" s="143">
        <f>SUM(BK142:BK163)</f>
        <v>0</v>
      </c>
    </row>
    <row r="142" spans="2:65" s="20" customFormat="1" ht="24.15" customHeight="1" x14ac:dyDescent="0.2">
      <c r="B142" s="19"/>
      <c r="C142" s="144" t="s">
        <v>327</v>
      </c>
      <c r="D142" s="144" t="s">
        <v>127</v>
      </c>
      <c r="E142" s="145" t="s">
        <v>328</v>
      </c>
      <c r="F142" s="146" t="s">
        <v>329</v>
      </c>
      <c r="G142" s="147" t="s">
        <v>199</v>
      </c>
      <c r="H142" s="148">
        <v>849.1</v>
      </c>
      <c r="I142" s="1"/>
      <c r="J142" s="149">
        <f>ROUND(I142*H142,2)</f>
        <v>0</v>
      </c>
      <c r="K142" s="146" t="s">
        <v>131</v>
      </c>
      <c r="L142" s="19"/>
      <c r="M142" s="150" t="s">
        <v>1</v>
      </c>
      <c r="N142" s="151" t="s">
        <v>41</v>
      </c>
      <c r="O142" s="70">
        <v>2.5999999999999999E-2</v>
      </c>
      <c r="P142" s="70">
        <f>O142*H142</f>
        <v>22.076599999999999</v>
      </c>
      <c r="Q142" s="70">
        <v>0</v>
      </c>
      <c r="R142" s="70">
        <f>Q142*H142</f>
        <v>0</v>
      </c>
      <c r="S142" s="70">
        <v>0</v>
      </c>
      <c r="T142" s="152">
        <f>S142*H142</f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330</v>
      </c>
    </row>
    <row r="143" spans="2:65" s="169" customFormat="1" x14ac:dyDescent="0.2">
      <c r="B143" s="168"/>
      <c r="D143" s="154" t="s">
        <v>201</v>
      </c>
      <c r="E143" s="170" t="s">
        <v>1</v>
      </c>
      <c r="F143" s="171" t="s">
        <v>331</v>
      </c>
      <c r="H143" s="172">
        <v>2766.46</v>
      </c>
      <c r="I143" s="208"/>
      <c r="L143" s="168"/>
      <c r="M143" s="173"/>
      <c r="T143" s="174"/>
      <c r="AT143" s="170" t="s">
        <v>201</v>
      </c>
      <c r="AU143" s="170" t="s">
        <v>84</v>
      </c>
      <c r="AV143" s="169" t="s">
        <v>84</v>
      </c>
      <c r="AW143" s="169" t="s">
        <v>33</v>
      </c>
      <c r="AX143" s="169" t="s">
        <v>76</v>
      </c>
      <c r="AY143" s="170" t="s">
        <v>126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332</v>
      </c>
      <c r="H144" s="172">
        <v>2945.53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76" customFormat="1" x14ac:dyDescent="0.2">
      <c r="B145" s="175"/>
      <c r="D145" s="154" t="s">
        <v>201</v>
      </c>
      <c r="E145" s="177" t="s">
        <v>1</v>
      </c>
      <c r="F145" s="178" t="s">
        <v>1187</v>
      </c>
      <c r="H145" s="179">
        <v>5711.99</v>
      </c>
      <c r="I145" s="209"/>
      <c r="L145" s="175"/>
      <c r="M145" s="180"/>
      <c r="T145" s="181"/>
      <c r="AT145" s="177" t="s">
        <v>201</v>
      </c>
      <c r="AU145" s="177" t="s">
        <v>84</v>
      </c>
      <c r="AV145" s="176" t="s">
        <v>125</v>
      </c>
      <c r="AW145" s="176" t="s">
        <v>33</v>
      </c>
      <c r="AX145" s="176" t="s">
        <v>82</v>
      </c>
      <c r="AY145" s="177" t="s">
        <v>126</v>
      </c>
    </row>
    <row r="146" spans="2:65" s="20" customFormat="1" ht="33" customHeight="1" x14ac:dyDescent="0.2">
      <c r="B146" s="19"/>
      <c r="C146" s="144" t="s">
        <v>333</v>
      </c>
      <c r="D146" s="144" t="s">
        <v>127</v>
      </c>
      <c r="E146" s="145" t="s">
        <v>334</v>
      </c>
      <c r="F146" s="146" t="s">
        <v>335</v>
      </c>
      <c r="G146" s="147" t="s">
        <v>199</v>
      </c>
      <c r="H146" s="148">
        <v>395.6</v>
      </c>
      <c r="I146" s="1"/>
      <c r="J146" s="149">
        <f>ROUND(I146*H146,2)</f>
        <v>0</v>
      </c>
      <c r="K146" s="146" t="s">
        <v>131</v>
      </c>
      <c r="L146" s="19"/>
      <c r="M146" s="150" t="s">
        <v>1</v>
      </c>
      <c r="N146" s="151" t="s">
        <v>41</v>
      </c>
      <c r="O146" s="70">
        <v>4.8000000000000001E-2</v>
      </c>
      <c r="P146" s="70">
        <f>O146*H146</f>
        <v>18.988800000000001</v>
      </c>
      <c r="Q146" s="70">
        <v>0</v>
      </c>
      <c r="R146" s="70">
        <f>Q146*H146</f>
        <v>0</v>
      </c>
      <c r="S146" s="70">
        <v>0</v>
      </c>
      <c r="T146" s="152">
        <f>S146*H146</f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7" t="s">
        <v>82</v>
      </c>
      <c r="BK146" s="153">
        <f>ROUND(I146*H146,2)</f>
        <v>0</v>
      </c>
      <c r="BL146" s="7" t="s">
        <v>125</v>
      </c>
      <c r="BM146" s="74" t="s">
        <v>336</v>
      </c>
    </row>
    <row r="147" spans="2:65" s="169" customFormat="1" x14ac:dyDescent="0.2">
      <c r="B147" s="168"/>
      <c r="D147" s="154" t="s">
        <v>201</v>
      </c>
      <c r="E147" s="170" t="s">
        <v>1</v>
      </c>
      <c r="F147" s="171" t="s">
        <v>337</v>
      </c>
      <c r="H147" s="172">
        <v>2587.39</v>
      </c>
      <c r="I147" s="208"/>
      <c r="L147" s="168"/>
      <c r="M147" s="173"/>
      <c r="T147" s="174"/>
      <c r="AT147" s="170" t="s">
        <v>201</v>
      </c>
      <c r="AU147" s="170" t="s">
        <v>84</v>
      </c>
      <c r="AV147" s="169" t="s">
        <v>84</v>
      </c>
      <c r="AW147" s="169" t="s">
        <v>33</v>
      </c>
      <c r="AX147" s="169" t="s">
        <v>76</v>
      </c>
      <c r="AY147" s="170" t="s">
        <v>126</v>
      </c>
    </row>
    <row r="148" spans="2:65" s="176" customFormat="1" x14ac:dyDescent="0.2">
      <c r="B148" s="175"/>
      <c r="D148" s="154" t="s">
        <v>201</v>
      </c>
      <c r="E148" s="177" t="s">
        <v>1</v>
      </c>
      <c r="F148" s="178" t="s">
        <v>1187</v>
      </c>
      <c r="H148" s="179">
        <v>2587.39</v>
      </c>
      <c r="I148" s="209"/>
      <c r="L148" s="175"/>
      <c r="M148" s="180"/>
      <c r="T148" s="181"/>
      <c r="AT148" s="177" t="s">
        <v>201</v>
      </c>
      <c r="AU148" s="177" t="s">
        <v>84</v>
      </c>
      <c r="AV148" s="176" t="s">
        <v>125</v>
      </c>
      <c r="AW148" s="176" t="s">
        <v>33</v>
      </c>
      <c r="AX148" s="176" t="s">
        <v>82</v>
      </c>
      <c r="AY148" s="177" t="s">
        <v>126</v>
      </c>
    </row>
    <row r="149" spans="2:65" s="20" customFormat="1" ht="16.5" customHeight="1" x14ac:dyDescent="0.2">
      <c r="B149" s="19"/>
      <c r="C149" s="144" t="s">
        <v>338</v>
      </c>
      <c r="D149" s="144" t="s">
        <v>127</v>
      </c>
      <c r="E149" s="145" t="s">
        <v>339</v>
      </c>
      <c r="F149" s="146" t="s">
        <v>340</v>
      </c>
      <c r="G149" s="147" t="s">
        <v>225</v>
      </c>
      <c r="H149" s="148">
        <v>7.6</v>
      </c>
      <c r="I149" s="1"/>
      <c r="J149" s="149">
        <f>ROUND(I149*H149,2)</f>
        <v>0</v>
      </c>
      <c r="K149" s="146" t="s">
        <v>131</v>
      </c>
      <c r="L149" s="19"/>
      <c r="M149" s="150" t="s">
        <v>1</v>
      </c>
      <c r="N149" s="151" t="s">
        <v>41</v>
      </c>
      <c r="O149" s="70">
        <v>0.96</v>
      </c>
      <c r="P149" s="70">
        <f>O149*H149</f>
        <v>7.2959999999999994</v>
      </c>
      <c r="Q149" s="70">
        <v>0</v>
      </c>
      <c r="R149" s="70">
        <f>Q149*H149</f>
        <v>0</v>
      </c>
      <c r="S149" s="70">
        <v>0</v>
      </c>
      <c r="T149" s="152">
        <f>S149*H149</f>
        <v>0</v>
      </c>
      <c r="AR149" s="74" t="s">
        <v>125</v>
      </c>
      <c r="AT149" s="74" t="s">
        <v>127</v>
      </c>
      <c r="AU149" s="74" t="s">
        <v>84</v>
      </c>
      <c r="AY149" s="7" t="s">
        <v>126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7" t="s">
        <v>82</v>
      </c>
      <c r="BK149" s="153">
        <f>ROUND(I149*H149,2)</f>
        <v>0</v>
      </c>
      <c r="BL149" s="7" t="s">
        <v>125</v>
      </c>
      <c r="BM149" s="74" t="s">
        <v>341</v>
      </c>
    </row>
    <row r="150" spans="2:65" s="169" customFormat="1" ht="20.399999999999999" x14ac:dyDescent="0.2">
      <c r="B150" s="168"/>
      <c r="D150" s="154" t="s">
        <v>201</v>
      </c>
      <c r="E150" s="170" t="s">
        <v>1</v>
      </c>
      <c r="F150" s="171" t="s">
        <v>342</v>
      </c>
      <c r="H150" s="172">
        <v>53.72</v>
      </c>
      <c r="I150" s="208"/>
      <c r="L150" s="168"/>
      <c r="M150" s="173"/>
      <c r="T150" s="174"/>
      <c r="AT150" s="170" t="s">
        <v>201</v>
      </c>
      <c r="AU150" s="170" t="s">
        <v>84</v>
      </c>
      <c r="AV150" s="169" t="s">
        <v>84</v>
      </c>
      <c r="AW150" s="169" t="s">
        <v>33</v>
      </c>
      <c r="AX150" s="169" t="s">
        <v>76</v>
      </c>
      <c r="AY150" s="170" t="s">
        <v>126</v>
      </c>
    </row>
    <row r="151" spans="2:65" s="176" customFormat="1" x14ac:dyDescent="0.2">
      <c r="B151" s="175"/>
      <c r="D151" s="154" t="s">
        <v>201</v>
      </c>
      <c r="E151" s="177" t="s">
        <v>1</v>
      </c>
      <c r="F151" s="178" t="s">
        <v>1187</v>
      </c>
      <c r="H151" s="179">
        <v>53.72</v>
      </c>
      <c r="I151" s="209"/>
      <c r="L151" s="175"/>
      <c r="M151" s="180"/>
      <c r="T151" s="181"/>
      <c r="AT151" s="177" t="s">
        <v>201</v>
      </c>
      <c r="AU151" s="177" t="s">
        <v>84</v>
      </c>
      <c r="AV151" s="176" t="s">
        <v>125</v>
      </c>
      <c r="AW151" s="176" t="s">
        <v>33</v>
      </c>
      <c r="AX151" s="176" t="s">
        <v>82</v>
      </c>
      <c r="AY151" s="177" t="s">
        <v>126</v>
      </c>
    </row>
    <row r="152" spans="2:65" s="20" customFormat="1" ht="16.5" customHeight="1" x14ac:dyDescent="0.2">
      <c r="B152" s="19"/>
      <c r="C152" s="195" t="s">
        <v>343</v>
      </c>
      <c r="D152" s="195" t="s">
        <v>293</v>
      </c>
      <c r="E152" s="196" t="s">
        <v>344</v>
      </c>
      <c r="F152" s="197" t="s">
        <v>345</v>
      </c>
      <c r="G152" s="198" t="s">
        <v>267</v>
      </c>
      <c r="H152" s="199">
        <v>16.7</v>
      </c>
      <c r="I152" s="2"/>
      <c r="J152" s="200">
        <f>ROUND(I152*H152,2)</f>
        <v>0</v>
      </c>
      <c r="K152" s="197" t="s">
        <v>131</v>
      </c>
      <c r="L152" s="201"/>
      <c r="M152" s="202" t="s">
        <v>1</v>
      </c>
      <c r="N152" s="203" t="s">
        <v>41</v>
      </c>
      <c r="O152" s="70">
        <v>0</v>
      </c>
      <c r="P152" s="70">
        <f>O152*H152</f>
        <v>0</v>
      </c>
      <c r="Q152" s="70">
        <v>1</v>
      </c>
      <c r="R152" s="70">
        <f>Q152*H152</f>
        <v>16.7</v>
      </c>
      <c r="S152" s="70">
        <v>0</v>
      </c>
      <c r="T152" s="152">
        <f>S152*H152</f>
        <v>0</v>
      </c>
      <c r="AR152" s="74" t="s">
        <v>163</v>
      </c>
      <c r="AT152" s="74" t="s">
        <v>293</v>
      </c>
      <c r="AU152" s="74" t="s">
        <v>84</v>
      </c>
      <c r="AY152" s="7" t="s">
        <v>126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7" t="s">
        <v>82</v>
      </c>
      <c r="BK152" s="153">
        <f>ROUND(I152*H152,2)</f>
        <v>0</v>
      </c>
      <c r="BL152" s="7" t="s">
        <v>125</v>
      </c>
      <c r="BM152" s="74" t="s">
        <v>346</v>
      </c>
    </row>
    <row r="153" spans="2:65" s="169" customFormat="1" x14ac:dyDescent="0.2">
      <c r="B153" s="168"/>
      <c r="D153" s="154" t="s">
        <v>201</v>
      </c>
      <c r="E153" s="170" t="s">
        <v>1</v>
      </c>
      <c r="F153" s="171" t="s">
        <v>347</v>
      </c>
      <c r="H153" s="172">
        <v>118.184</v>
      </c>
      <c r="I153" s="208"/>
      <c r="L153" s="168"/>
      <c r="M153" s="173"/>
      <c r="T153" s="174"/>
      <c r="AT153" s="170" t="s">
        <v>201</v>
      </c>
      <c r="AU153" s="170" t="s">
        <v>84</v>
      </c>
      <c r="AV153" s="169" t="s">
        <v>84</v>
      </c>
      <c r="AW153" s="169" t="s">
        <v>33</v>
      </c>
      <c r="AX153" s="169" t="s">
        <v>76</v>
      </c>
      <c r="AY153" s="170" t="s">
        <v>126</v>
      </c>
    </row>
    <row r="154" spans="2:65" s="176" customFormat="1" x14ac:dyDescent="0.2">
      <c r="B154" s="175"/>
      <c r="D154" s="154" t="s">
        <v>201</v>
      </c>
      <c r="E154" s="177" t="s">
        <v>1</v>
      </c>
      <c r="F154" s="178" t="s">
        <v>1187</v>
      </c>
      <c r="H154" s="179">
        <v>118.184</v>
      </c>
      <c r="I154" s="209"/>
      <c r="L154" s="175"/>
      <c r="M154" s="180"/>
      <c r="T154" s="181"/>
      <c r="AT154" s="177" t="s">
        <v>201</v>
      </c>
      <c r="AU154" s="177" t="s">
        <v>84</v>
      </c>
      <c r="AV154" s="176" t="s">
        <v>125</v>
      </c>
      <c r="AW154" s="176" t="s">
        <v>33</v>
      </c>
      <c r="AX154" s="176" t="s">
        <v>82</v>
      </c>
      <c r="AY154" s="177" t="s">
        <v>126</v>
      </c>
    </row>
    <row r="155" spans="2:65" s="20" customFormat="1" ht="24.15" customHeight="1" x14ac:dyDescent="0.2">
      <c r="B155" s="19"/>
      <c r="C155" s="144" t="s">
        <v>348</v>
      </c>
      <c r="D155" s="144" t="s">
        <v>127</v>
      </c>
      <c r="E155" s="145" t="s">
        <v>349</v>
      </c>
      <c r="F155" s="146" t="s">
        <v>350</v>
      </c>
      <c r="G155" s="147" t="s">
        <v>199</v>
      </c>
      <c r="H155" s="148">
        <v>395.6</v>
      </c>
      <c r="I155" s="1"/>
      <c r="J155" s="149">
        <f>ROUND(I155*H155,2)</f>
        <v>0</v>
      </c>
      <c r="K155" s="146" t="s">
        <v>131</v>
      </c>
      <c r="L155" s="19"/>
      <c r="M155" s="150" t="s">
        <v>1</v>
      </c>
      <c r="N155" s="151" t="s">
        <v>41</v>
      </c>
      <c r="O155" s="70">
        <v>8.0000000000000002E-3</v>
      </c>
      <c r="P155" s="70">
        <f>O155*H155</f>
        <v>3.1648000000000001</v>
      </c>
      <c r="Q155" s="70">
        <v>0</v>
      </c>
      <c r="R155" s="70">
        <f>Q155*H155</f>
        <v>0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351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352</v>
      </c>
      <c r="H156" s="172">
        <v>2587.39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1187</v>
      </c>
      <c r="H157" s="179">
        <v>2587.39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20" customFormat="1" ht="24.15" customHeight="1" x14ac:dyDescent="0.2">
      <c r="B158" s="19"/>
      <c r="C158" s="144" t="s">
        <v>353</v>
      </c>
      <c r="D158" s="144" t="s">
        <v>127</v>
      </c>
      <c r="E158" s="145" t="s">
        <v>354</v>
      </c>
      <c r="F158" s="146" t="s">
        <v>355</v>
      </c>
      <c r="G158" s="147" t="s">
        <v>199</v>
      </c>
      <c r="H158" s="148">
        <v>389.7</v>
      </c>
      <c r="I158" s="1"/>
      <c r="J158" s="149">
        <f>ROUND(I158*H158,2)</f>
        <v>0</v>
      </c>
      <c r="K158" s="146" t="s">
        <v>131</v>
      </c>
      <c r="L158" s="19"/>
      <c r="M158" s="150" t="s">
        <v>1</v>
      </c>
      <c r="N158" s="151" t="s">
        <v>41</v>
      </c>
      <c r="O158" s="70">
        <v>2E-3</v>
      </c>
      <c r="P158" s="70">
        <f>O158*H158</f>
        <v>0.77939999999999998</v>
      </c>
      <c r="Q158" s="70">
        <v>0</v>
      </c>
      <c r="R158" s="70">
        <f>Q158*H158</f>
        <v>0</v>
      </c>
      <c r="S158" s="70">
        <v>0</v>
      </c>
      <c r="T158" s="152">
        <f>S158*H158</f>
        <v>0</v>
      </c>
      <c r="AR158" s="74" t="s">
        <v>125</v>
      </c>
      <c r="AT158" s="74" t="s">
        <v>127</v>
      </c>
      <c r="AU158" s="74" t="s">
        <v>84</v>
      </c>
      <c r="AY158" s="7" t="s">
        <v>126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7" t="s">
        <v>82</v>
      </c>
      <c r="BK158" s="153">
        <f>ROUND(I158*H158,2)</f>
        <v>0</v>
      </c>
      <c r="BL158" s="7" t="s">
        <v>125</v>
      </c>
      <c r="BM158" s="74" t="s">
        <v>356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357</v>
      </c>
      <c r="H159" s="172">
        <v>2497.86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1187</v>
      </c>
      <c r="H160" s="179">
        <v>2497.86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20" customFormat="1" ht="33" customHeight="1" x14ac:dyDescent="0.2">
      <c r="B161" s="19"/>
      <c r="C161" s="144" t="s">
        <v>358</v>
      </c>
      <c r="D161" s="144" t="s">
        <v>127</v>
      </c>
      <c r="E161" s="145" t="s">
        <v>359</v>
      </c>
      <c r="F161" s="146" t="s">
        <v>360</v>
      </c>
      <c r="G161" s="147" t="s">
        <v>199</v>
      </c>
      <c r="H161" s="148">
        <v>380.1</v>
      </c>
      <c r="I161" s="1"/>
      <c r="J161" s="149">
        <f>ROUND(I161*H161,2)</f>
        <v>0</v>
      </c>
      <c r="K161" s="146" t="s">
        <v>131</v>
      </c>
      <c r="L161" s="19"/>
      <c r="M161" s="150" t="s">
        <v>1</v>
      </c>
      <c r="N161" s="151" t="s">
        <v>41</v>
      </c>
      <c r="O161" s="70">
        <v>6.6000000000000003E-2</v>
      </c>
      <c r="P161" s="70">
        <f>O161*H161</f>
        <v>25.086600000000004</v>
      </c>
      <c r="Q161" s="70">
        <v>0</v>
      </c>
      <c r="R161" s="70">
        <f>Q161*H161</f>
        <v>0</v>
      </c>
      <c r="S161" s="70">
        <v>0</v>
      </c>
      <c r="T161" s="152">
        <f>S161*H161</f>
        <v>0</v>
      </c>
      <c r="AR161" s="74" t="s">
        <v>125</v>
      </c>
      <c r="AT161" s="74" t="s">
        <v>127</v>
      </c>
      <c r="AU161" s="74" t="s">
        <v>84</v>
      </c>
      <c r="AY161" s="7" t="s">
        <v>126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7" t="s">
        <v>82</v>
      </c>
      <c r="BK161" s="153">
        <f>ROUND(I161*H161,2)</f>
        <v>0</v>
      </c>
      <c r="BL161" s="7" t="s">
        <v>125</v>
      </c>
      <c r="BM161" s="74" t="s">
        <v>361</v>
      </c>
    </row>
    <row r="162" spans="2:65" s="169" customFormat="1" x14ac:dyDescent="0.2">
      <c r="B162" s="168"/>
      <c r="D162" s="154" t="s">
        <v>201</v>
      </c>
      <c r="E162" s="170" t="s">
        <v>1</v>
      </c>
      <c r="F162" s="171" t="s">
        <v>362</v>
      </c>
      <c r="H162" s="172">
        <v>2497.86</v>
      </c>
      <c r="I162" s="208"/>
      <c r="L162" s="168"/>
      <c r="M162" s="173"/>
      <c r="T162" s="174"/>
      <c r="AT162" s="170" t="s">
        <v>201</v>
      </c>
      <c r="AU162" s="170" t="s">
        <v>84</v>
      </c>
      <c r="AV162" s="169" t="s">
        <v>84</v>
      </c>
      <c r="AW162" s="169" t="s">
        <v>33</v>
      </c>
      <c r="AX162" s="169" t="s">
        <v>76</v>
      </c>
      <c r="AY162" s="170" t="s">
        <v>126</v>
      </c>
    </row>
    <row r="163" spans="2:65" s="176" customFormat="1" x14ac:dyDescent="0.2">
      <c r="B163" s="175"/>
      <c r="D163" s="154" t="s">
        <v>201</v>
      </c>
      <c r="E163" s="177" t="s">
        <v>1</v>
      </c>
      <c r="F163" s="178" t="s">
        <v>1187</v>
      </c>
      <c r="H163" s="179">
        <v>2497.86</v>
      </c>
      <c r="I163" s="209"/>
      <c r="L163" s="175"/>
      <c r="M163" s="180"/>
      <c r="T163" s="181"/>
      <c r="AT163" s="177" t="s">
        <v>201</v>
      </c>
      <c r="AU163" s="177" t="s">
        <v>84</v>
      </c>
      <c r="AV163" s="176" t="s">
        <v>125</v>
      </c>
      <c r="AW163" s="176" t="s">
        <v>33</v>
      </c>
      <c r="AX163" s="176" t="s">
        <v>82</v>
      </c>
      <c r="AY163" s="177" t="s">
        <v>126</v>
      </c>
    </row>
    <row r="164" spans="2:65" s="135" customFormat="1" ht="22.95" customHeight="1" x14ac:dyDescent="0.25">
      <c r="B164" s="134"/>
      <c r="D164" s="136" t="s">
        <v>75</v>
      </c>
      <c r="E164" s="166" t="s">
        <v>168</v>
      </c>
      <c r="F164" s="166" t="s">
        <v>373</v>
      </c>
      <c r="I164" s="161"/>
      <c r="J164" s="167">
        <f>BK164</f>
        <v>0</v>
      </c>
      <c r="L164" s="134"/>
      <c r="M164" s="139"/>
      <c r="P164" s="140">
        <f>SUM(P165:P169)</f>
        <v>1.5680000000000001</v>
      </c>
      <c r="R164" s="140">
        <f>SUM(R165:R169)</f>
        <v>0</v>
      </c>
      <c r="T164" s="141">
        <f>SUM(T165:T169)</f>
        <v>0</v>
      </c>
      <c r="AR164" s="136" t="s">
        <v>82</v>
      </c>
      <c r="AT164" s="142" t="s">
        <v>75</v>
      </c>
      <c r="AU164" s="142" t="s">
        <v>82</v>
      </c>
      <c r="AY164" s="136" t="s">
        <v>126</v>
      </c>
      <c r="BK164" s="143">
        <f>SUM(BK165:BK169)</f>
        <v>0</v>
      </c>
    </row>
    <row r="165" spans="2:65" s="169" customFormat="1" x14ac:dyDescent="0.2">
      <c r="B165" s="168"/>
      <c r="D165" s="154" t="s">
        <v>201</v>
      </c>
      <c r="E165" s="170" t="s">
        <v>1</v>
      </c>
      <c r="F165" s="171" t="s">
        <v>435</v>
      </c>
      <c r="H165" s="172">
        <v>121.62</v>
      </c>
      <c r="I165" s="208"/>
      <c r="L165" s="168"/>
      <c r="M165" s="173"/>
      <c r="T165" s="174"/>
      <c r="AT165" s="170" t="s">
        <v>201</v>
      </c>
      <c r="AU165" s="170" t="s">
        <v>84</v>
      </c>
      <c r="AV165" s="169" t="s">
        <v>84</v>
      </c>
      <c r="AW165" s="169" t="s">
        <v>33</v>
      </c>
      <c r="AX165" s="169" t="s">
        <v>76</v>
      </c>
      <c r="AY165" s="170" t="s">
        <v>126</v>
      </c>
    </row>
    <row r="166" spans="2:65" s="176" customFormat="1" x14ac:dyDescent="0.2">
      <c r="B166" s="175"/>
      <c r="D166" s="154" t="s">
        <v>201</v>
      </c>
      <c r="E166" s="177" t="s">
        <v>1</v>
      </c>
      <c r="F166" s="178" t="s">
        <v>1187</v>
      </c>
      <c r="H166" s="179">
        <v>121.62</v>
      </c>
      <c r="I166" s="209"/>
      <c r="L166" s="175"/>
      <c r="M166" s="180"/>
      <c r="T166" s="181"/>
      <c r="AT166" s="177" t="s">
        <v>201</v>
      </c>
      <c r="AU166" s="177" t="s">
        <v>84</v>
      </c>
      <c r="AV166" s="176" t="s">
        <v>125</v>
      </c>
      <c r="AW166" s="176" t="s">
        <v>33</v>
      </c>
      <c r="AX166" s="176" t="s">
        <v>82</v>
      </c>
      <c r="AY166" s="177" t="s">
        <v>126</v>
      </c>
    </row>
    <row r="167" spans="2:65" s="20" customFormat="1" ht="24.15" customHeight="1" x14ac:dyDescent="0.2">
      <c r="B167" s="19"/>
      <c r="C167" s="144" t="s">
        <v>436</v>
      </c>
      <c r="D167" s="144" t="s">
        <v>127</v>
      </c>
      <c r="E167" s="145" t="s">
        <v>437</v>
      </c>
      <c r="F167" s="146" t="s">
        <v>438</v>
      </c>
      <c r="G167" s="147" t="s">
        <v>216</v>
      </c>
      <c r="H167" s="148">
        <v>8</v>
      </c>
      <c r="I167" s="1"/>
      <c r="J167" s="149">
        <f>ROUND(I167*H167,2)</f>
        <v>0</v>
      </c>
      <c r="K167" s="146" t="s">
        <v>131</v>
      </c>
      <c r="L167" s="19"/>
      <c r="M167" s="150" t="s">
        <v>1</v>
      </c>
      <c r="N167" s="151" t="s">
        <v>41</v>
      </c>
      <c r="O167" s="70">
        <v>0.19600000000000001</v>
      </c>
      <c r="P167" s="70">
        <f>O167*H167</f>
        <v>1.5680000000000001</v>
      </c>
      <c r="Q167" s="70">
        <v>0</v>
      </c>
      <c r="R167" s="70">
        <f>Q167*H167</f>
        <v>0</v>
      </c>
      <c r="S167" s="70">
        <v>0</v>
      </c>
      <c r="T167" s="152">
        <f>S167*H167</f>
        <v>0</v>
      </c>
      <c r="AR167" s="74" t="s">
        <v>125</v>
      </c>
      <c r="AT167" s="74" t="s">
        <v>127</v>
      </c>
      <c r="AU167" s="74" t="s">
        <v>84</v>
      </c>
      <c r="AY167" s="7" t="s">
        <v>126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7" t="s">
        <v>82</v>
      </c>
      <c r="BK167" s="153">
        <f>ROUND(I167*H167,2)</f>
        <v>0</v>
      </c>
      <c r="BL167" s="7" t="s">
        <v>125</v>
      </c>
      <c r="BM167" s="74" t="s">
        <v>439</v>
      </c>
    </row>
    <row r="168" spans="2:65" s="169" customFormat="1" x14ac:dyDescent="0.2">
      <c r="B168" s="168"/>
      <c r="D168" s="154" t="s">
        <v>201</v>
      </c>
      <c r="E168" s="170" t="s">
        <v>1</v>
      </c>
      <c r="F168" s="171" t="s">
        <v>440</v>
      </c>
      <c r="H168" s="172">
        <v>121.62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76" customFormat="1" x14ac:dyDescent="0.2">
      <c r="B169" s="175"/>
      <c r="D169" s="154" t="s">
        <v>201</v>
      </c>
      <c r="E169" s="177" t="s">
        <v>1</v>
      </c>
      <c r="F169" s="178" t="s">
        <v>1187</v>
      </c>
      <c r="H169" s="179">
        <v>121.62</v>
      </c>
      <c r="I169" s="209"/>
      <c r="L169" s="175"/>
      <c r="M169" s="180"/>
      <c r="T169" s="181"/>
      <c r="AT169" s="177" t="s">
        <v>201</v>
      </c>
      <c r="AU169" s="177" t="s">
        <v>84</v>
      </c>
      <c r="AV169" s="176" t="s">
        <v>125</v>
      </c>
      <c r="AW169" s="176" t="s">
        <v>33</v>
      </c>
      <c r="AX169" s="176" t="s">
        <v>82</v>
      </c>
      <c r="AY169" s="177" t="s">
        <v>126</v>
      </c>
    </row>
    <row r="170" spans="2:65" s="135" customFormat="1" ht="22.95" customHeight="1" x14ac:dyDescent="0.25">
      <c r="B170" s="134"/>
      <c r="D170" s="136" t="s">
        <v>75</v>
      </c>
      <c r="E170" s="166" t="s">
        <v>468</v>
      </c>
      <c r="F170" s="166" t="s">
        <v>469</v>
      </c>
      <c r="I170" s="161"/>
      <c r="J170" s="167">
        <f>BK170</f>
        <v>0</v>
      </c>
      <c r="L170" s="134"/>
      <c r="M170" s="139"/>
      <c r="P170" s="140">
        <f>SUM(P171:P193)</f>
        <v>14.3962</v>
      </c>
      <c r="R170" s="140">
        <f>SUM(R171:R193)</f>
        <v>0</v>
      </c>
      <c r="T170" s="141">
        <f>SUM(T171:T193)</f>
        <v>0</v>
      </c>
      <c r="AR170" s="136" t="s">
        <v>82</v>
      </c>
      <c r="AT170" s="142" t="s">
        <v>75</v>
      </c>
      <c r="AU170" s="142" t="s">
        <v>82</v>
      </c>
      <c r="AY170" s="136" t="s">
        <v>126</v>
      </c>
      <c r="BK170" s="143">
        <f>SUM(BK171:BK193)</f>
        <v>0</v>
      </c>
    </row>
    <row r="171" spans="2:65" s="20" customFormat="1" ht="21.75" customHeight="1" x14ac:dyDescent="0.2">
      <c r="B171" s="19"/>
      <c r="C171" s="144" t="s">
        <v>487</v>
      </c>
      <c r="D171" s="144" t="s">
        <v>127</v>
      </c>
      <c r="E171" s="145" t="s">
        <v>488</v>
      </c>
      <c r="F171" s="146" t="s">
        <v>489</v>
      </c>
      <c r="G171" s="147" t="s">
        <v>267</v>
      </c>
      <c r="H171" s="148">
        <v>152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0.03</v>
      </c>
      <c r="P171" s="70">
        <f>O171*H171</f>
        <v>4.5599999999999996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490</v>
      </c>
    </row>
    <row r="172" spans="2:65" s="183" customFormat="1" x14ac:dyDescent="0.2">
      <c r="B172" s="182"/>
      <c r="D172" s="154" t="s">
        <v>201</v>
      </c>
      <c r="E172" s="184" t="s">
        <v>1</v>
      </c>
      <c r="F172" s="185" t="s">
        <v>491</v>
      </c>
      <c r="H172" s="184" t="s">
        <v>1</v>
      </c>
      <c r="I172" s="210"/>
      <c r="L172" s="182"/>
      <c r="M172" s="186"/>
      <c r="T172" s="187"/>
      <c r="AT172" s="184" t="s">
        <v>201</v>
      </c>
      <c r="AU172" s="184" t="s">
        <v>84</v>
      </c>
      <c r="AV172" s="183" t="s">
        <v>82</v>
      </c>
      <c r="AW172" s="183" t="s">
        <v>33</v>
      </c>
      <c r="AX172" s="183" t="s">
        <v>76</v>
      </c>
      <c r="AY172" s="184" t="s">
        <v>126</v>
      </c>
    </row>
    <row r="173" spans="2:65" s="169" customFormat="1" ht="20.399999999999999" x14ac:dyDescent="0.2">
      <c r="B173" s="168"/>
      <c r="D173" s="154" t="s">
        <v>201</v>
      </c>
      <c r="E173" s="170" t="s">
        <v>1</v>
      </c>
      <c r="F173" s="171" t="s">
        <v>492</v>
      </c>
      <c r="H173" s="172">
        <v>118.304</v>
      </c>
      <c r="I173" s="208"/>
      <c r="L173" s="168"/>
      <c r="M173" s="173"/>
      <c r="T173" s="174"/>
      <c r="AT173" s="170" t="s">
        <v>201</v>
      </c>
      <c r="AU173" s="170" t="s">
        <v>84</v>
      </c>
      <c r="AV173" s="169" t="s">
        <v>84</v>
      </c>
      <c r="AW173" s="169" t="s">
        <v>33</v>
      </c>
      <c r="AX173" s="169" t="s">
        <v>76</v>
      </c>
      <c r="AY173" s="170" t="s">
        <v>126</v>
      </c>
    </row>
    <row r="174" spans="2:65" s="169" customFormat="1" ht="20.399999999999999" x14ac:dyDescent="0.2">
      <c r="B174" s="168"/>
      <c r="D174" s="154" t="s">
        <v>201</v>
      </c>
      <c r="E174" s="170" t="s">
        <v>1</v>
      </c>
      <c r="F174" s="171" t="s">
        <v>493</v>
      </c>
      <c r="H174" s="172">
        <v>150.48500000000001</v>
      </c>
      <c r="I174" s="208"/>
      <c r="L174" s="168"/>
      <c r="M174" s="173"/>
      <c r="T174" s="174"/>
      <c r="AT174" s="170" t="s">
        <v>201</v>
      </c>
      <c r="AU174" s="170" t="s">
        <v>84</v>
      </c>
      <c r="AV174" s="169" t="s">
        <v>84</v>
      </c>
      <c r="AW174" s="169" t="s">
        <v>33</v>
      </c>
      <c r="AX174" s="169" t="s">
        <v>76</v>
      </c>
      <c r="AY174" s="170" t="s">
        <v>126</v>
      </c>
    </row>
    <row r="175" spans="2:65" s="169" customFormat="1" ht="20.399999999999999" x14ac:dyDescent="0.2">
      <c r="B175" s="168"/>
      <c r="D175" s="154" t="s">
        <v>201</v>
      </c>
      <c r="E175" s="170" t="s">
        <v>1</v>
      </c>
      <c r="F175" s="171" t="s">
        <v>494</v>
      </c>
      <c r="H175" s="172">
        <v>150.48500000000001</v>
      </c>
      <c r="I175" s="208"/>
      <c r="L175" s="168"/>
      <c r="M175" s="173"/>
      <c r="T175" s="174"/>
      <c r="AT175" s="170" t="s">
        <v>201</v>
      </c>
      <c r="AU175" s="170" t="s">
        <v>84</v>
      </c>
      <c r="AV175" s="169" t="s">
        <v>84</v>
      </c>
      <c r="AW175" s="169" t="s">
        <v>33</v>
      </c>
      <c r="AX175" s="169" t="s">
        <v>76</v>
      </c>
      <c r="AY175" s="170" t="s">
        <v>126</v>
      </c>
    </row>
    <row r="176" spans="2:65" s="189" customFormat="1" x14ac:dyDescent="0.2">
      <c r="B176" s="188"/>
      <c r="D176" s="154" t="s">
        <v>201</v>
      </c>
      <c r="E176" s="190" t="s">
        <v>1</v>
      </c>
      <c r="F176" s="191" t="s">
        <v>276</v>
      </c>
      <c r="H176" s="192">
        <v>419.274</v>
      </c>
      <c r="I176" s="211"/>
      <c r="L176" s="188"/>
      <c r="M176" s="193"/>
      <c r="T176" s="194"/>
      <c r="AT176" s="190" t="s">
        <v>201</v>
      </c>
      <c r="AU176" s="190" t="s">
        <v>84</v>
      </c>
      <c r="AV176" s="189" t="s">
        <v>140</v>
      </c>
      <c r="AW176" s="189" t="s">
        <v>33</v>
      </c>
      <c r="AX176" s="189" t="s">
        <v>76</v>
      </c>
      <c r="AY176" s="190" t="s">
        <v>126</v>
      </c>
    </row>
    <row r="177" spans="2:65" s="183" customFormat="1" x14ac:dyDescent="0.2">
      <c r="B177" s="182"/>
      <c r="D177" s="154" t="s">
        <v>201</v>
      </c>
      <c r="E177" s="184" t="s">
        <v>1</v>
      </c>
      <c r="F177" s="185" t="s">
        <v>495</v>
      </c>
      <c r="H177" s="184" t="s">
        <v>1</v>
      </c>
      <c r="I177" s="210"/>
      <c r="L177" s="182"/>
      <c r="M177" s="186"/>
      <c r="T177" s="187"/>
      <c r="AT177" s="184" t="s">
        <v>201</v>
      </c>
      <c r="AU177" s="184" t="s">
        <v>84</v>
      </c>
      <c r="AV177" s="183" t="s">
        <v>82</v>
      </c>
      <c r="AW177" s="183" t="s">
        <v>33</v>
      </c>
      <c r="AX177" s="183" t="s">
        <v>76</v>
      </c>
      <c r="AY177" s="184" t="s">
        <v>126</v>
      </c>
    </row>
    <row r="178" spans="2:65" s="169" customFormat="1" ht="20.399999999999999" x14ac:dyDescent="0.2">
      <c r="B178" s="168"/>
      <c r="D178" s="154" t="s">
        <v>201</v>
      </c>
      <c r="E178" s="170" t="s">
        <v>1</v>
      </c>
      <c r="F178" s="171" t="s">
        <v>496</v>
      </c>
      <c r="H178" s="172">
        <v>54.853000000000002</v>
      </c>
      <c r="I178" s="208"/>
      <c r="L178" s="168"/>
      <c r="M178" s="173"/>
      <c r="T178" s="174"/>
      <c r="AT178" s="170" t="s">
        <v>201</v>
      </c>
      <c r="AU178" s="170" t="s">
        <v>84</v>
      </c>
      <c r="AV178" s="169" t="s">
        <v>84</v>
      </c>
      <c r="AW178" s="169" t="s">
        <v>33</v>
      </c>
      <c r="AX178" s="169" t="s">
        <v>76</v>
      </c>
      <c r="AY178" s="170" t="s">
        <v>126</v>
      </c>
    </row>
    <row r="179" spans="2:65" s="189" customFormat="1" x14ac:dyDescent="0.2">
      <c r="B179" s="188"/>
      <c r="D179" s="154" t="s">
        <v>201</v>
      </c>
      <c r="E179" s="190" t="s">
        <v>1</v>
      </c>
      <c r="F179" s="191" t="s">
        <v>276</v>
      </c>
      <c r="H179" s="192">
        <v>54.853000000000002</v>
      </c>
      <c r="I179" s="211"/>
      <c r="L179" s="188"/>
      <c r="M179" s="193"/>
      <c r="T179" s="194"/>
      <c r="AT179" s="190" t="s">
        <v>201</v>
      </c>
      <c r="AU179" s="190" t="s">
        <v>84</v>
      </c>
      <c r="AV179" s="189" t="s">
        <v>140</v>
      </c>
      <c r="AW179" s="189" t="s">
        <v>33</v>
      </c>
      <c r="AX179" s="189" t="s">
        <v>76</v>
      </c>
      <c r="AY179" s="190" t="s">
        <v>126</v>
      </c>
    </row>
    <row r="180" spans="2:65" s="176" customFormat="1" x14ac:dyDescent="0.2">
      <c r="B180" s="175"/>
      <c r="D180" s="154" t="s">
        <v>201</v>
      </c>
      <c r="E180" s="177" t="s">
        <v>1</v>
      </c>
      <c r="F180" s="178" t="s">
        <v>1187</v>
      </c>
      <c r="H180" s="179">
        <v>474.12700000000001</v>
      </c>
      <c r="I180" s="209"/>
      <c r="L180" s="175"/>
      <c r="M180" s="180"/>
      <c r="T180" s="181"/>
      <c r="AT180" s="177" t="s">
        <v>201</v>
      </c>
      <c r="AU180" s="177" t="s">
        <v>84</v>
      </c>
      <c r="AV180" s="176" t="s">
        <v>125</v>
      </c>
      <c r="AW180" s="176" t="s">
        <v>33</v>
      </c>
      <c r="AX180" s="176" t="s">
        <v>82</v>
      </c>
      <c r="AY180" s="177" t="s">
        <v>126</v>
      </c>
    </row>
    <row r="181" spans="2:65" s="20" customFormat="1" ht="24.15" customHeight="1" x14ac:dyDescent="0.2">
      <c r="B181" s="19"/>
      <c r="C181" s="144" t="s">
        <v>497</v>
      </c>
      <c r="D181" s="144" t="s">
        <v>127</v>
      </c>
      <c r="E181" s="145" t="s">
        <v>498</v>
      </c>
      <c r="F181" s="146" t="s">
        <v>499</v>
      </c>
      <c r="G181" s="147" t="s">
        <v>267</v>
      </c>
      <c r="H181" s="148">
        <v>784.1</v>
      </c>
      <c r="I181" s="1"/>
      <c r="J181" s="149">
        <f>ROUND(I181*H181,2)</f>
        <v>0</v>
      </c>
      <c r="K181" s="146" t="s">
        <v>131</v>
      </c>
      <c r="L181" s="19"/>
      <c r="M181" s="150" t="s">
        <v>1</v>
      </c>
      <c r="N181" s="151" t="s">
        <v>41</v>
      </c>
      <c r="O181" s="70">
        <v>2E-3</v>
      </c>
      <c r="P181" s="70">
        <f>O181*H181</f>
        <v>1.5682</v>
      </c>
      <c r="Q181" s="70">
        <v>0</v>
      </c>
      <c r="R181" s="70">
        <f>Q181*H181</f>
        <v>0</v>
      </c>
      <c r="S181" s="70">
        <v>0</v>
      </c>
      <c r="T181" s="152">
        <f>S181*H181</f>
        <v>0</v>
      </c>
      <c r="AR181" s="74" t="s">
        <v>125</v>
      </c>
      <c r="AT181" s="74" t="s">
        <v>127</v>
      </c>
      <c r="AU181" s="74" t="s">
        <v>84</v>
      </c>
      <c r="AY181" s="7" t="s">
        <v>126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7" t="s">
        <v>82</v>
      </c>
      <c r="BK181" s="153">
        <f>ROUND(I181*H181,2)</f>
        <v>0</v>
      </c>
      <c r="BL181" s="7" t="s">
        <v>125</v>
      </c>
      <c r="BM181" s="74" t="s">
        <v>500</v>
      </c>
    </row>
    <row r="182" spans="2:65" s="183" customFormat="1" x14ac:dyDescent="0.2">
      <c r="B182" s="182"/>
      <c r="D182" s="154" t="s">
        <v>201</v>
      </c>
      <c r="E182" s="184" t="s">
        <v>1</v>
      </c>
      <c r="F182" s="185" t="s">
        <v>501</v>
      </c>
      <c r="H182" s="184" t="s">
        <v>1</v>
      </c>
      <c r="I182" s="210"/>
      <c r="L182" s="182"/>
      <c r="M182" s="186"/>
      <c r="T182" s="187"/>
      <c r="AT182" s="184" t="s">
        <v>201</v>
      </c>
      <c r="AU182" s="184" t="s">
        <v>84</v>
      </c>
      <c r="AV182" s="183" t="s">
        <v>82</v>
      </c>
      <c r="AW182" s="183" t="s">
        <v>33</v>
      </c>
      <c r="AX182" s="183" t="s">
        <v>76</v>
      </c>
      <c r="AY182" s="184" t="s">
        <v>126</v>
      </c>
    </row>
    <row r="183" spans="2:65" s="169" customFormat="1" ht="20.399999999999999" x14ac:dyDescent="0.2">
      <c r="B183" s="168"/>
      <c r="D183" s="154" t="s">
        <v>201</v>
      </c>
      <c r="E183" s="170" t="s">
        <v>1</v>
      </c>
      <c r="F183" s="171" t="s">
        <v>502</v>
      </c>
      <c r="H183" s="172">
        <v>473.21600000000001</v>
      </c>
      <c r="I183" s="208"/>
      <c r="L183" s="168"/>
      <c r="M183" s="173"/>
      <c r="T183" s="174"/>
      <c r="AT183" s="170" t="s">
        <v>201</v>
      </c>
      <c r="AU183" s="170" t="s">
        <v>84</v>
      </c>
      <c r="AV183" s="169" t="s">
        <v>84</v>
      </c>
      <c r="AW183" s="169" t="s">
        <v>33</v>
      </c>
      <c r="AX183" s="169" t="s">
        <v>76</v>
      </c>
      <c r="AY183" s="170" t="s">
        <v>126</v>
      </c>
    </row>
    <row r="184" spans="2:65" s="169" customFormat="1" ht="20.399999999999999" x14ac:dyDescent="0.2">
      <c r="B184" s="168"/>
      <c r="D184" s="154" t="s">
        <v>201</v>
      </c>
      <c r="E184" s="170" t="s">
        <v>1</v>
      </c>
      <c r="F184" s="171" t="s">
        <v>503</v>
      </c>
      <c r="H184" s="172">
        <v>601.94000000000005</v>
      </c>
      <c r="I184" s="208"/>
      <c r="L184" s="168"/>
      <c r="M184" s="173"/>
      <c r="T184" s="174"/>
      <c r="AT184" s="170" t="s">
        <v>201</v>
      </c>
      <c r="AU184" s="170" t="s">
        <v>84</v>
      </c>
      <c r="AV184" s="169" t="s">
        <v>84</v>
      </c>
      <c r="AW184" s="169" t="s">
        <v>33</v>
      </c>
      <c r="AX184" s="169" t="s">
        <v>76</v>
      </c>
      <c r="AY184" s="170" t="s">
        <v>126</v>
      </c>
    </row>
    <row r="185" spans="2:65" s="169" customFormat="1" ht="20.399999999999999" x14ac:dyDescent="0.2">
      <c r="B185" s="168"/>
      <c r="D185" s="154" t="s">
        <v>201</v>
      </c>
      <c r="E185" s="170" t="s">
        <v>1</v>
      </c>
      <c r="F185" s="171" t="s">
        <v>504</v>
      </c>
      <c r="H185" s="172">
        <v>601.94000000000005</v>
      </c>
      <c r="I185" s="208"/>
      <c r="L185" s="168"/>
      <c r="M185" s="173"/>
      <c r="T185" s="174"/>
      <c r="AT185" s="170" t="s">
        <v>201</v>
      </c>
      <c r="AU185" s="170" t="s">
        <v>84</v>
      </c>
      <c r="AV185" s="169" t="s">
        <v>84</v>
      </c>
      <c r="AW185" s="169" t="s">
        <v>33</v>
      </c>
      <c r="AX185" s="169" t="s">
        <v>76</v>
      </c>
      <c r="AY185" s="170" t="s">
        <v>126</v>
      </c>
    </row>
    <row r="186" spans="2:65" s="189" customFormat="1" x14ac:dyDescent="0.2">
      <c r="B186" s="188"/>
      <c r="D186" s="154" t="s">
        <v>201</v>
      </c>
      <c r="E186" s="190" t="s">
        <v>1</v>
      </c>
      <c r="F186" s="191" t="s">
        <v>276</v>
      </c>
      <c r="H186" s="192">
        <v>1677.096</v>
      </c>
      <c r="I186" s="211"/>
      <c r="L186" s="188"/>
      <c r="M186" s="193"/>
      <c r="T186" s="194"/>
      <c r="AT186" s="190" t="s">
        <v>201</v>
      </c>
      <c r="AU186" s="190" t="s">
        <v>84</v>
      </c>
      <c r="AV186" s="189" t="s">
        <v>140</v>
      </c>
      <c r="AW186" s="189" t="s">
        <v>33</v>
      </c>
      <c r="AX186" s="189" t="s">
        <v>76</v>
      </c>
      <c r="AY186" s="190" t="s">
        <v>126</v>
      </c>
    </row>
    <row r="187" spans="2:65" s="183" customFormat="1" x14ac:dyDescent="0.2">
      <c r="B187" s="182"/>
      <c r="D187" s="154" t="s">
        <v>201</v>
      </c>
      <c r="E187" s="184" t="s">
        <v>1</v>
      </c>
      <c r="F187" s="185" t="s">
        <v>250</v>
      </c>
      <c r="H187" s="184" t="s">
        <v>1</v>
      </c>
      <c r="I187" s="210"/>
      <c r="L187" s="182"/>
      <c r="M187" s="186"/>
      <c r="T187" s="187"/>
      <c r="AT187" s="184" t="s">
        <v>201</v>
      </c>
      <c r="AU187" s="184" t="s">
        <v>84</v>
      </c>
      <c r="AV187" s="183" t="s">
        <v>82</v>
      </c>
      <c r="AW187" s="183" t="s">
        <v>33</v>
      </c>
      <c r="AX187" s="183" t="s">
        <v>76</v>
      </c>
      <c r="AY187" s="184" t="s">
        <v>126</v>
      </c>
    </row>
    <row r="188" spans="2:65" s="169" customFormat="1" ht="20.399999999999999" x14ac:dyDescent="0.2">
      <c r="B188" s="168"/>
      <c r="D188" s="154" t="s">
        <v>201</v>
      </c>
      <c r="E188" s="170" t="s">
        <v>1</v>
      </c>
      <c r="F188" s="171" t="s">
        <v>505</v>
      </c>
      <c r="H188" s="172">
        <v>767.94200000000001</v>
      </c>
      <c r="I188" s="208"/>
      <c r="L188" s="168"/>
      <c r="M188" s="173"/>
      <c r="T188" s="174"/>
      <c r="AT188" s="170" t="s">
        <v>201</v>
      </c>
      <c r="AU188" s="170" t="s">
        <v>84</v>
      </c>
      <c r="AV188" s="169" t="s">
        <v>84</v>
      </c>
      <c r="AW188" s="169" t="s">
        <v>33</v>
      </c>
      <c r="AX188" s="169" t="s">
        <v>76</v>
      </c>
      <c r="AY188" s="170" t="s">
        <v>126</v>
      </c>
    </row>
    <row r="189" spans="2:65" s="189" customFormat="1" x14ac:dyDescent="0.2">
      <c r="B189" s="188"/>
      <c r="D189" s="154" t="s">
        <v>201</v>
      </c>
      <c r="E189" s="190" t="s">
        <v>1</v>
      </c>
      <c r="F189" s="191" t="s">
        <v>276</v>
      </c>
      <c r="H189" s="192">
        <v>767.94200000000001</v>
      </c>
      <c r="I189" s="211"/>
      <c r="L189" s="188"/>
      <c r="M189" s="193"/>
      <c r="T189" s="194"/>
      <c r="AT189" s="190" t="s">
        <v>201</v>
      </c>
      <c r="AU189" s="190" t="s">
        <v>84</v>
      </c>
      <c r="AV189" s="189" t="s">
        <v>140</v>
      </c>
      <c r="AW189" s="189" t="s">
        <v>33</v>
      </c>
      <c r="AX189" s="189" t="s">
        <v>76</v>
      </c>
      <c r="AY189" s="190" t="s">
        <v>126</v>
      </c>
    </row>
    <row r="190" spans="2:65" s="176" customFormat="1" x14ac:dyDescent="0.2">
      <c r="B190" s="175"/>
      <c r="D190" s="154" t="s">
        <v>201</v>
      </c>
      <c r="E190" s="177" t="s">
        <v>1</v>
      </c>
      <c r="F190" s="178" t="s">
        <v>1187</v>
      </c>
      <c r="H190" s="179">
        <v>2445.038</v>
      </c>
      <c r="I190" s="209"/>
      <c r="L190" s="175"/>
      <c r="M190" s="180"/>
      <c r="T190" s="181"/>
      <c r="AT190" s="177" t="s">
        <v>201</v>
      </c>
      <c r="AU190" s="177" t="s">
        <v>84</v>
      </c>
      <c r="AV190" s="176" t="s">
        <v>125</v>
      </c>
      <c r="AW190" s="176" t="s">
        <v>33</v>
      </c>
      <c r="AX190" s="176" t="s">
        <v>82</v>
      </c>
      <c r="AY190" s="177" t="s">
        <v>126</v>
      </c>
    </row>
    <row r="191" spans="2:65" s="20" customFormat="1" ht="24.15" customHeight="1" x14ac:dyDescent="0.2">
      <c r="B191" s="19"/>
      <c r="C191" s="144" t="s">
        <v>516</v>
      </c>
      <c r="D191" s="144" t="s">
        <v>127</v>
      </c>
      <c r="E191" s="145" t="s">
        <v>517</v>
      </c>
      <c r="F191" s="146" t="s">
        <v>484</v>
      </c>
      <c r="G191" s="147" t="s">
        <v>267</v>
      </c>
      <c r="H191" s="148">
        <v>52</v>
      </c>
      <c r="I191" s="1"/>
      <c r="J191" s="149">
        <f>ROUND(I191*H191,2)</f>
        <v>0</v>
      </c>
      <c r="K191" s="146" t="s">
        <v>131</v>
      </c>
      <c r="L191" s="19"/>
      <c r="M191" s="150" t="s">
        <v>1</v>
      </c>
      <c r="N191" s="151" t="s">
        <v>41</v>
      </c>
      <c r="O191" s="70">
        <v>0.159</v>
      </c>
      <c r="P191" s="70">
        <f>O191*H191</f>
        <v>8.2680000000000007</v>
      </c>
      <c r="Q191" s="70">
        <v>0</v>
      </c>
      <c r="R191" s="70">
        <f>Q191*H191</f>
        <v>0</v>
      </c>
      <c r="S191" s="70">
        <v>0</v>
      </c>
      <c r="T191" s="152">
        <f>S191*H191</f>
        <v>0</v>
      </c>
      <c r="AR191" s="74" t="s">
        <v>125</v>
      </c>
      <c r="AT191" s="74" t="s">
        <v>127</v>
      </c>
      <c r="AU191" s="74" t="s">
        <v>84</v>
      </c>
      <c r="AY191" s="7" t="s">
        <v>126</v>
      </c>
      <c r="BE191" s="153">
        <f>IF(N191="základní",J191,0)</f>
        <v>0</v>
      </c>
      <c r="BF191" s="153">
        <f>IF(N191="snížená",J191,0)</f>
        <v>0</v>
      </c>
      <c r="BG191" s="153">
        <f>IF(N191="zákl. přenesená",J191,0)</f>
        <v>0</v>
      </c>
      <c r="BH191" s="153">
        <f>IF(N191="sníž. přenesená",J191,0)</f>
        <v>0</v>
      </c>
      <c r="BI191" s="153">
        <f>IF(N191="nulová",J191,0)</f>
        <v>0</v>
      </c>
      <c r="BJ191" s="7" t="s">
        <v>82</v>
      </c>
      <c r="BK191" s="153">
        <f>ROUND(I191*H191,2)</f>
        <v>0</v>
      </c>
      <c r="BL191" s="7" t="s">
        <v>125</v>
      </c>
      <c r="BM191" s="74" t="s">
        <v>518</v>
      </c>
    </row>
    <row r="192" spans="2:65" s="169" customFormat="1" ht="20.399999999999999" x14ac:dyDescent="0.2">
      <c r="B192" s="168"/>
      <c r="D192" s="154" t="s">
        <v>201</v>
      </c>
      <c r="E192" s="170" t="s">
        <v>1</v>
      </c>
      <c r="F192" s="171" t="s">
        <v>519</v>
      </c>
      <c r="H192" s="172">
        <v>118.304</v>
      </c>
      <c r="I192" s="208"/>
      <c r="L192" s="168"/>
      <c r="M192" s="173"/>
      <c r="T192" s="174"/>
      <c r="AT192" s="170" t="s">
        <v>201</v>
      </c>
      <c r="AU192" s="170" t="s">
        <v>84</v>
      </c>
      <c r="AV192" s="169" t="s">
        <v>84</v>
      </c>
      <c r="AW192" s="169" t="s">
        <v>33</v>
      </c>
      <c r="AX192" s="169" t="s">
        <v>76</v>
      </c>
      <c r="AY192" s="170" t="s">
        <v>126</v>
      </c>
    </row>
    <row r="193" spans="2:65" s="176" customFormat="1" x14ac:dyDescent="0.2">
      <c r="B193" s="175"/>
      <c r="D193" s="154" t="s">
        <v>201</v>
      </c>
      <c r="E193" s="177" t="s">
        <v>1</v>
      </c>
      <c r="F193" s="178" t="s">
        <v>1187</v>
      </c>
      <c r="H193" s="179">
        <v>118.304</v>
      </c>
      <c r="I193" s="209"/>
      <c r="L193" s="175"/>
      <c r="M193" s="180"/>
      <c r="T193" s="181"/>
      <c r="AT193" s="177" t="s">
        <v>201</v>
      </c>
      <c r="AU193" s="177" t="s">
        <v>84</v>
      </c>
      <c r="AV193" s="176" t="s">
        <v>125</v>
      </c>
      <c r="AW193" s="176" t="s">
        <v>33</v>
      </c>
      <c r="AX193" s="176" t="s">
        <v>82</v>
      </c>
      <c r="AY193" s="177" t="s">
        <v>126</v>
      </c>
    </row>
    <row r="194" spans="2:65" s="135" customFormat="1" ht="22.95" customHeight="1" x14ac:dyDescent="0.25">
      <c r="B194" s="134"/>
      <c r="D194" s="136" t="s">
        <v>75</v>
      </c>
      <c r="E194" s="166" t="s">
        <v>536</v>
      </c>
      <c r="F194" s="166" t="s">
        <v>537</v>
      </c>
      <c r="I194" s="161"/>
      <c r="J194" s="167">
        <f>BK194</f>
        <v>0</v>
      </c>
      <c r="L194" s="134"/>
      <c r="M194" s="139"/>
      <c r="P194" s="140">
        <f>P195</f>
        <v>3.4584000000000001</v>
      </c>
      <c r="R194" s="140">
        <f>R195</f>
        <v>0</v>
      </c>
      <c r="T194" s="141">
        <f>T195</f>
        <v>0</v>
      </c>
      <c r="AR194" s="136" t="s">
        <v>82</v>
      </c>
      <c r="AT194" s="142" t="s">
        <v>75</v>
      </c>
      <c r="AU194" s="142" t="s">
        <v>82</v>
      </c>
      <c r="AY194" s="136" t="s">
        <v>126</v>
      </c>
      <c r="BK194" s="143">
        <f>BK195</f>
        <v>0</v>
      </c>
    </row>
    <row r="195" spans="2:65" s="20" customFormat="1" ht="33" customHeight="1" x14ac:dyDescent="0.2">
      <c r="B195" s="19"/>
      <c r="C195" s="144" t="s">
        <v>538</v>
      </c>
      <c r="D195" s="144" t="s">
        <v>127</v>
      </c>
      <c r="E195" s="145" t="s">
        <v>539</v>
      </c>
      <c r="F195" s="146" t="s">
        <v>540</v>
      </c>
      <c r="G195" s="147" t="s">
        <v>267</v>
      </c>
      <c r="H195" s="148">
        <v>52.4</v>
      </c>
      <c r="I195" s="1"/>
      <c r="J195" s="149">
        <f>ROUND(I195*H195,2)</f>
        <v>0</v>
      </c>
      <c r="K195" s="146" t="s">
        <v>131</v>
      </c>
      <c r="L195" s="19"/>
      <c r="M195" s="204" t="s">
        <v>1</v>
      </c>
      <c r="N195" s="205" t="s">
        <v>41</v>
      </c>
      <c r="O195" s="206">
        <v>6.6000000000000003E-2</v>
      </c>
      <c r="P195" s="206">
        <f>O195*H195</f>
        <v>3.4584000000000001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AR195" s="74" t="s">
        <v>125</v>
      </c>
      <c r="AT195" s="74" t="s">
        <v>127</v>
      </c>
      <c r="AU195" s="74" t="s">
        <v>84</v>
      </c>
      <c r="AY195" s="7" t="s">
        <v>126</v>
      </c>
      <c r="BE195" s="153">
        <f>IF(N195="základní",J195,0)</f>
        <v>0</v>
      </c>
      <c r="BF195" s="153">
        <f>IF(N195="snížená",J195,0)</f>
        <v>0</v>
      </c>
      <c r="BG195" s="153">
        <f>IF(N195="zákl. přenesená",J195,0)</f>
        <v>0</v>
      </c>
      <c r="BH195" s="153">
        <f>IF(N195="sníž. přenesená",J195,0)</f>
        <v>0</v>
      </c>
      <c r="BI195" s="153">
        <f>IF(N195="nulová",J195,0)</f>
        <v>0</v>
      </c>
      <c r="BJ195" s="7" t="s">
        <v>82</v>
      </c>
      <c r="BK195" s="153">
        <f>ROUND(I195*H195,2)</f>
        <v>0</v>
      </c>
      <c r="BL195" s="7" t="s">
        <v>125</v>
      </c>
      <c r="BM195" s="74" t="s">
        <v>541</v>
      </c>
    </row>
    <row r="196" spans="2:65" s="20" customFormat="1" ht="6.9" customHeight="1" x14ac:dyDescent="0.2">
      <c r="B196" s="32"/>
      <c r="C196" s="33"/>
      <c r="D196" s="33"/>
      <c r="E196" s="33"/>
      <c r="F196" s="33"/>
      <c r="G196" s="33"/>
      <c r="H196" s="33"/>
      <c r="I196" s="33"/>
      <c r="J196" s="33"/>
      <c r="K196" s="33"/>
      <c r="L196" s="19"/>
    </row>
  </sheetData>
  <sheetProtection algorithmName="SHA-512" hashValue="ixQsX3Thfk5iB/bo0vQlAk0sRxuxwATql2M27XSys8FXZIuY+mqF7Lkq/2oiaiifufq/cSQHsY26mfIuD6P39A==" saltValue="9sMMAuVWohq4MQBUxdYuPw==" spinCount="100000" sheet="1" objects="1" scenarios="1"/>
  <autoFilter ref="C125:K195" xr:uid="{00000000-0009-0000-0000-000006000000}"/>
  <mergeCells count="12">
    <mergeCell ref="E118:H118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4"/>
  <sheetViews>
    <sheetView showGridLines="0" topLeftCell="A137" workbookViewId="0">
      <selection activeCell="I127" sqref="I127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91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293" t="s">
        <v>186</v>
      </c>
      <c r="F9" s="292"/>
      <c r="G9" s="292"/>
      <c r="H9" s="292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50" t="s">
        <v>1178</v>
      </c>
      <c r="F11" s="292"/>
      <c r="G11" s="292"/>
      <c r="H11" s="292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86" t="str">
        <f>'Rekapitulace stavby'!E14</f>
        <v xml:space="preserve"> </v>
      </c>
      <c r="F20" s="286"/>
      <c r="G20" s="286"/>
      <c r="H20" s="286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8" t="s">
        <v>1</v>
      </c>
      <c r="F29" s="288"/>
      <c r="G29" s="288"/>
      <c r="H29" s="288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ROUND(J124,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ROUND((SUM(BE124:BE153)),  2)</f>
        <v>0</v>
      </c>
      <c r="I35" s="107">
        <v>0.21</v>
      </c>
      <c r="J35" s="92">
        <f>ROUND(((SUM(BE124:BE153))*I35),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ROUND((SUM(BF124:BF153)),  2)</f>
        <v>0</v>
      </c>
      <c r="I36" s="107">
        <v>0.15</v>
      </c>
      <c r="J36" s="92">
        <f>ROUND(((SUM(BF124:BF153))*I36),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ROUND((SUM(BG124:BG153)),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ROUND((SUM(BH124:BH153)),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ROUND((SUM(BI124:BI153)),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293" t="s">
        <v>186</v>
      </c>
      <c r="F87" s="292"/>
      <c r="G87" s="292"/>
      <c r="H87" s="292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50" t="str">
        <f>E11</f>
        <v>101.2 - Sanace pláně - uznatelné (po souhlasu investora)</v>
      </c>
      <c r="F89" s="292"/>
      <c r="G89" s="292"/>
      <c r="H89" s="292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J124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J125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J126</f>
        <v>0</v>
      </c>
      <c r="L100" s="162"/>
    </row>
    <row r="101" spans="2:47" s="66" customFormat="1" ht="19.95" customHeight="1" x14ac:dyDescent="0.2">
      <c r="B101" s="162"/>
      <c r="D101" s="163" t="s">
        <v>190</v>
      </c>
      <c r="E101" s="164"/>
      <c r="F101" s="164"/>
      <c r="G101" s="164"/>
      <c r="H101" s="164"/>
      <c r="I101" s="164"/>
      <c r="J101" s="165">
        <f>J147</f>
        <v>0</v>
      </c>
      <c r="L101" s="162"/>
    </row>
    <row r="102" spans="2:47" s="66" customFormat="1" ht="19.95" customHeight="1" x14ac:dyDescent="0.2">
      <c r="B102" s="162"/>
      <c r="D102" s="163" t="s">
        <v>193</v>
      </c>
      <c r="E102" s="164"/>
      <c r="F102" s="164"/>
      <c r="G102" s="164"/>
      <c r="H102" s="164"/>
      <c r="I102" s="164"/>
      <c r="J102" s="165">
        <f>J152</f>
        <v>0</v>
      </c>
      <c r="L102" s="162"/>
    </row>
    <row r="103" spans="2:47" s="20" customFormat="1" ht="21.75" customHeight="1" x14ac:dyDescent="0.2">
      <c r="B103" s="19"/>
      <c r="L103" s="19"/>
    </row>
    <row r="104" spans="2:47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47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47" s="20" customFormat="1" ht="24.9" customHeight="1" x14ac:dyDescent="0.2">
      <c r="B109" s="19"/>
      <c r="C109" s="11" t="s">
        <v>110</v>
      </c>
      <c r="L109" s="19"/>
    </row>
    <row r="110" spans="2:47" s="20" customFormat="1" ht="6.9" customHeight="1" x14ac:dyDescent="0.2">
      <c r="B110" s="19"/>
      <c r="L110" s="19"/>
    </row>
    <row r="111" spans="2:47" s="20" customFormat="1" ht="12" customHeight="1" x14ac:dyDescent="0.2">
      <c r="B111" s="19"/>
      <c r="C111" s="15" t="s">
        <v>14</v>
      </c>
      <c r="L111" s="19"/>
    </row>
    <row r="112" spans="2:47" s="20" customFormat="1" ht="16.5" customHeight="1" x14ac:dyDescent="0.2">
      <c r="B112" s="19"/>
      <c r="E112" s="293" t="str">
        <f>E7</f>
        <v>Cyklotrasa Odry od lávky u kluziště po ulici Ke Koupališti</v>
      </c>
      <c r="F112" s="294"/>
      <c r="G112" s="294"/>
      <c r="H112" s="294"/>
      <c r="L112" s="19"/>
    </row>
    <row r="113" spans="2:65" ht="12" customHeight="1" x14ac:dyDescent="0.2">
      <c r="B113" s="10"/>
      <c r="C113" s="15" t="s">
        <v>102</v>
      </c>
      <c r="L113" s="10"/>
    </row>
    <row r="114" spans="2:65" s="20" customFormat="1" ht="16.5" customHeight="1" x14ac:dyDescent="0.2">
      <c r="B114" s="19"/>
      <c r="E114" s="293" t="s">
        <v>186</v>
      </c>
      <c r="F114" s="292"/>
      <c r="G114" s="292"/>
      <c r="H114" s="292"/>
      <c r="L114" s="19"/>
    </row>
    <row r="115" spans="2:65" s="20" customFormat="1" ht="12" customHeight="1" x14ac:dyDescent="0.2">
      <c r="B115" s="19"/>
      <c r="C115" s="15" t="s">
        <v>187</v>
      </c>
      <c r="L115" s="19"/>
    </row>
    <row r="116" spans="2:65" s="20" customFormat="1" ht="16.5" customHeight="1" x14ac:dyDescent="0.2">
      <c r="B116" s="19"/>
      <c r="E116" s="250" t="str">
        <f>E11</f>
        <v>101.2 - Sanace pláně - uznatelné (po souhlasu investora)</v>
      </c>
      <c r="F116" s="292"/>
      <c r="G116" s="292"/>
      <c r="H116" s="292"/>
      <c r="L116" s="19"/>
    </row>
    <row r="117" spans="2:65" s="20" customFormat="1" ht="6.9" customHeight="1" x14ac:dyDescent="0.2">
      <c r="B117" s="19"/>
      <c r="L117" s="19"/>
    </row>
    <row r="118" spans="2:65" s="20" customFormat="1" ht="12" customHeight="1" x14ac:dyDescent="0.2">
      <c r="B118" s="19"/>
      <c r="C118" s="15" t="s">
        <v>18</v>
      </c>
      <c r="F118" s="16" t="str">
        <f>F14</f>
        <v>Odry</v>
      </c>
      <c r="I118" s="15" t="s">
        <v>20</v>
      </c>
      <c r="J118" s="101">
        <f>IF(J14="","",J14)</f>
        <v>45210</v>
      </c>
      <c r="L118" s="19"/>
    </row>
    <row r="119" spans="2:65" s="20" customFormat="1" ht="6.9" customHeight="1" x14ac:dyDescent="0.2">
      <c r="B119" s="19"/>
      <c r="L119" s="19"/>
    </row>
    <row r="120" spans="2:65" s="20" customFormat="1" ht="15.15" customHeight="1" x14ac:dyDescent="0.2">
      <c r="B120" s="19"/>
      <c r="C120" s="15" t="s">
        <v>21</v>
      </c>
      <c r="F120" s="16" t="str">
        <f>E17</f>
        <v>Město Odry</v>
      </c>
      <c r="I120" s="15" t="s">
        <v>29</v>
      </c>
      <c r="J120" s="116" t="str">
        <f>E23</f>
        <v>JACKO, p&amp;v s.r.o.</v>
      </c>
      <c r="L120" s="19"/>
    </row>
    <row r="121" spans="2:65" s="20" customFormat="1" ht="15.15" customHeight="1" x14ac:dyDescent="0.2">
      <c r="B121" s="19"/>
      <c r="C121" s="15" t="s">
        <v>27</v>
      </c>
      <c r="F121" s="16" t="str">
        <f>IF(E20="","",E20)</f>
        <v xml:space="preserve"> </v>
      </c>
      <c r="I121" s="15" t="s">
        <v>34</v>
      </c>
      <c r="J121" s="116" t="str">
        <f>E26</f>
        <v>Michal Czerný</v>
      </c>
      <c r="L121" s="19"/>
    </row>
    <row r="122" spans="2:65" s="20" customFormat="1" ht="10.35" customHeight="1" x14ac:dyDescent="0.2">
      <c r="B122" s="19"/>
      <c r="L122" s="19"/>
    </row>
    <row r="123" spans="2:65" s="129" customFormat="1" ht="29.25" customHeight="1" x14ac:dyDescent="0.2">
      <c r="B123" s="125"/>
      <c r="C123" s="126" t="s">
        <v>111</v>
      </c>
      <c r="D123" s="127" t="s">
        <v>61</v>
      </c>
      <c r="E123" s="127" t="s">
        <v>57</v>
      </c>
      <c r="F123" s="127" t="s">
        <v>58</v>
      </c>
      <c r="G123" s="127" t="s">
        <v>112</v>
      </c>
      <c r="H123" s="127" t="s">
        <v>113</v>
      </c>
      <c r="I123" s="127" t="s">
        <v>114</v>
      </c>
      <c r="J123" s="127" t="s">
        <v>105</v>
      </c>
      <c r="K123" s="128" t="s">
        <v>115</v>
      </c>
      <c r="L123" s="125"/>
      <c r="M123" s="47" t="s">
        <v>1</v>
      </c>
      <c r="N123" s="48" t="s">
        <v>40</v>
      </c>
      <c r="O123" s="48" t="s">
        <v>116</v>
      </c>
      <c r="P123" s="48" t="s">
        <v>117</v>
      </c>
      <c r="Q123" s="48" t="s">
        <v>118</v>
      </c>
      <c r="R123" s="48" t="s">
        <v>119</v>
      </c>
      <c r="S123" s="48" t="s">
        <v>120</v>
      </c>
      <c r="T123" s="49" t="s">
        <v>121</v>
      </c>
    </row>
    <row r="124" spans="2:65" s="20" customFormat="1" ht="22.95" customHeight="1" x14ac:dyDescent="0.3">
      <c r="B124" s="19"/>
      <c r="C124" s="52" t="s">
        <v>122</v>
      </c>
      <c r="J124" s="130">
        <f>BK124</f>
        <v>0</v>
      </c>
      <c r="L124" s="19"/>
      <c r="M124" s="50"/>
      <c r="N124" s="42"/>
      <c r="O124" s="42"/>
      <c r="P124" s="131">
        <f>P125</f>
        <v>572.31139799999994</v>
      </c>
      <c r="Q124" s="42"/>
      <c r="R124" s="131">
        <f>R125</f>
        <v>14.85</v>
      </c>
      <c r="S124" s="42"/>
      <c r="T124" s="132">
        <f>T125</f>
        <v>0</v>
      </c>
      <c r="AT124" s="7" t="s">
        <v>75</v>
      </c>
      <c r="AU124" s="7" t="s">
        <v>107</v>
      </c>
      <c r="BK124" s="133">
        <f>BK125</f>
        <v>0</v>
      </c>
    </row>
    <row r="125" spans="2:65" s="135" customFormat="1" ht="25.95" customHeight="1" x14ac:dyDescent="0.25">
      <c r="B125" s="134"/>
      <c r="D125" s="136" t="s">
        <v>75</v>
      </c>
      <c r="E125" s="137" t="s">
        <v>194</v>
      </c>
      <c r="F125" s="137" t="s">
        <v>195</v>
      </c>
      <c r="J125" s="138">
        <f>BK125</f>
        <v>0</v>
      </c>
      <c r="L125" s="134"/>
      <c r="M125" s="139"/>
      <c r="P125" s="140">
        <f>P126+P147+P152</f>
        <v>572.31139799999994</v>
      </c>
      <c r="R125" s="140">
        <f>R126+R147+R152</f>
        <v>14.85</v>
      </c>
      <c r="T125" s="141">
        <f>T126+T147+T152</f>
        <v>0</v>
      </c>
      <c r="AR125" s="136" t="s">
        <v>82</v>
      </c>
      <c r="AT125" s="142" t="s">
        <v>75</v>
      </c>
      <c r="AU125" s="142" t="s">
        <v>76</v>
      </c>
      <c r="AY125" s="136" t="s">
        <v>126</v>
      </c>
      <c r="BK125" s="143">
        <f>BK126+BK147+BK152</f>
        <v>0</v>
      </c>
    </row>
    <row r="126" spans="2:65" s="135" customFormat="1" ht="22.95" customHeight="1" x14ac:dyDescent="0.25">
      <c r="B126" s="134"/>
      <c r="D126" s="136" t="s">
        <v>75</v>
      </c>
      <c r="E126" s="166" t="s">
        <v>82</v>
      </c>
      <c r="F126" s="166" t="s">
        <v>196</v>
      </c>
      <c r="J126" s="167">
        <f>BK126</f>
        <v>0</v>
      </c>
      <c r="L126" s="134"/>
      <c r="M126" s="139"/>
      <c r="P126" s="140">
        <f>SUM(P127:P146)</f>
        <v>299.57165799999996</v>
      </c>
      <c r="R126" s="140">
        <f>SUM(R127:R146)</f>
        <v>14.85</v>
      </c>
      <c r="T126" s="141">
        <f>SUM(T127:T146)</f>
        <v>0</v>
      </c>
      <c r="AR126" s="136" t="s">
        <v>82</v>
      </c>
      <c r="AT126" s="142" t="s">
        <v>75</v>
      </c>
      <c r="AU126" s="142" t="s">
        <v>82</v>
      </c>
      <c r="AY126" s="136" t="s">
        <v>126</v>
      </c>
      <c r="BK126" s="143">
        <f>SUM(BK127:BK146)</f>
        <v>0</v>
      </c>
    </row>
    <row r="127" spans="2:65" s="20" customFormat="1" ht="24.15" customHeight="1" x14ac:dyDescent="0.2">
      <c r="B127" s="19"/>
      <c r="C127" s="144" t="s">
        <v>82</v>
      </c>
      <c r="D127" s="144" t="s">
        <v>127</v>
      </c>
      <c r="E127" s="145" t="s">
        <v>542</v>
      </c>
      <c r="F127" s="146" t="s">
        <v>543</v>
      </c>
      <c r="G127" s="147" t="s">
        <v>225</v>
      </c>
      <c r="H127" s="148">
        <v>450</v>
      </c>
      <c r="I127" s="1"/>
      <c r="J127" s="149">
        <f>ROUND(I127*H127,2)</f>
        <v>0</v>
      </c>
      <c r="K127" s="146" t="s">
        <v>131</v>
      </c>
      <c r="L127" s="19"/>
      <c r="M127" s="150" t="s">
        <v>1</v>
      </c>
      <c r="N127" s="151" t="s">
        <v>41</v>
      </c>
      <c r="O127" s="70">
        <v>9.1999999999999998E-2</v>
      </c>
      <c r="P127" s="70">
        <f>O127*H127</f>
        <v>41.4</v>
      </c>
      <c r="Q127" s="70">
        <v>0</v>
      </c>
      <c r="R127" s="70">
        <f>Q127*H127</f>
        <v>0</v>
      </c>
      <c r="S127" s="70">
        <v>0</v>
      </c>
      <c r="T127" s="152">
        <f>S127*H127</f>
        <v>0</v>
      </c>
      <c r="AR127" s="74" t="s">
        <v>125</v>
      </c>
      <c r="AT127" s="74" t="s">
        <v>127</v>
      </c>
      <c r="AU127" s="74" t="s">
        <v>84</v>
      </c>
      <c r="AY127" s="7" t="s">
        <v>126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7" t="s">
        <v>82</v>
      </c>
      <c r="BK127" s="153">
        <f>ROUND(I127*H127,2)</f>
        <v>0</v>
      </c>
      <c r="BL127" s="7" t="s">
        <v>125</v>
      </c>
      <c r="BM127" s="74" t="s">
        <v>544</v>
      </c>
    </row>
    <row r="128" spans="2:65" s="169" customFormat="1" ht="20.399999999999999" x14ac:dyDescent="0.2">
      <c r="B128" s="168"/>
      <c r="D128" s="154" t="s">
        <v>201</v>
      </c>
      <c r="E128" s="170" t="s">
        <v>1</v>
      </c>
      <c r="F128" s="171" t="s">
        <v>545</v>
      </c>
      <c r="H128" s="172">
        <v>450</v>
      </c>
      <c r="I128" s="208"/>
      <c r="L128" s="168"/>
      <c r="M128" s="173"/>
      <c r="T128" s="174"/>
      <c r="AT128" s="170" t="s">
        <v>201</v>
      </c>
      <c r="AU128" s="170" t="s">
        <v>84</v>
      </c>
      <c r="AV128" s="169" t="s">
        <v>84</v>
      </c>
      <c r="AW128" s="169" t="s">
        <v>33</v>
      </c>
      <c r="AX128" s="169" t="s">
        <v>76</v>
      </c>
      <c r="AY128" s="170" t="s">
        <v>126</v>
      </c>
    </row>
    <row r="129" spans="2:65" s="176" customFormat="1" x14ac:dyDescent="0.2">
      <c r="B129" s="175"/>
      <c r="D129" s="154" t="s">
        <v>201</v>
      </c>
      <c r="E129" s="177" t="s">
        <v>1</v>
      </c>
      <c r="F129" s="178" t="s">
        <v>203</v>
      </c>
      <c r="H129" s="179">
        <v>450</v>
      </c>
      <c r="I129" s="209"/>
      <c r="L129" s="175"/>
      <c r="M129" s="180"/>
      <c r="T129" s="181"/>
      <c r="AT129" s="177" t="s">
        <v>201</v>
      </c>
      <c r="AU129" s="177" t="s">
        <v>84</v>
      </c>
      <c r="AV129" s="176" t="s">
        <v>125</v>
      </c>
      <c r="AW129" s="176" t="s">
        <v>33</v>
      </c>
      <c r="AX129" s="176" t="s">
        <v>82</v>
      </c>
      <c r="AY129" s="177" t="s">
        <v>126</v>
      </c>
    </row>
    <row r="130" spans="2:65" s="20" customFormat="1" ht="21.75" customHeight="1" x14ac:dyDescent="0.2">
      <c r="B130" s="19"/>
      <c r="C130" s="195" t="s">
        <v>84</v>
      </c>
      <c r="D130" s="195" t="s">
        <v>293</v>
      </c>
      <c r="E130" s="196" t="s">
        <v>546</v>
      </c>
      <c r="F130" s="197" t="s">
        <v>547</v>
      </c>
      <c r="G130" s="198" t="s">
        <v>267</v>
      </c>
      <c r="H130" s="199">
        <v>14.85</v>
      </c>
      <c r="I130" s="2"/>
      <c r="J130" s="200">
        <f>ROUND(I130*H130,2)</f>
        <v>0</v>
      </c>
      <c r="K130" s="197" t="s">
        <v>131</v>
      </c>
      <c r="L130" s="201"/>
      <c r="M130" s="202" t="s">
        <v>1</v>
      </c>
      <c r="N130" s="203" t="s">
        <v>41</v>
      </c>
      <c r="O130" s="70">
        <v>0</v>
      </c>
      <c r="P130" s="70">
        <f>O130*H130</f>
        <v>0</v>
      </c>
      <c r="Q130" s="70">
        <v>1</v>
      </c>
      <c r="R130" s="70">
        <f>Q130*H130</f>
        <v>14.85</v>
      </c>
      <c r="S130" s="70">
        <v>0</v>
      </c>
      <c r="T130" s="152">
        <f>S130*H130</f>
        <v>0</v>
      </c>
      <c r="AR130" s="74" t="s">
        <v>163</v>
      </c>
      <c r="AT130" s="74" t="s">
        <v>293</v>
      </c>
      <c r="AU130" s="74" t="s">
        <v>84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125</v>
      </c>
      <c r="BM130" s="74" t="s">
        <v>548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549</v>
      </c>
      <c r="H131" s="172">
        <v>14.85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203</v>
      </c>
      <c r="H132" s="179">
        <v>14.85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20" customFormat="1" ht="33" customHeight="1" x14ac:dyDescent="0.2">
      <c r="B133" s="19"/>
      <c r="C133" s="144" t="s">
        <v>140</v>
      </c>
      <c r="D133" s="144" t="s">
        <v>127</v>
      </c>
      <c r="E133" s="145" t="s">
        <v>223</v>
      </c>
      <c r="F133" s="146" t="s">
        <v>224</v>
      </c>
      <c r="G133" s="147" t="s">
        <v>225</v>
      </c>
      <c r="H133" s="148">
        <v>433.65899999999999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0.31900000000000001</v>
      </c>
      <c r="P133" s="70">
        <f>O133*H133</f>
        <v>138.337221</v>
      </c>
      <c r="Q133" s="70">
        <v>0</v>
      </c>
      <c r="R133" s="70">
        <f>Q133*H133</f>
        <v>0</v>
      </c>
      <c r="S133" s="70">
        <v>0</v>
      </c>
      <c r="T133" s="152">
        <f>S133*H133</f>
        <v>0</v>
      </c>
      <c r="AR133" s="74" t="s">
        <v>125</v>
      </c>
      <c r="AT133" s="74" t="s">
        <v>127</v>
      </c>
      <c r="AU133" s="74" t="s">
        <v>84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125</v>
      </c>
      <c r="BM133" s="74" t="s">
        <v>550</v>
      </c>
    </row>
    <row r="134" spans="2:65" s="169" customFormat="1" x14ac:dyDescent="0.2">
      <c r="B134" s="168"/>
      <c r="D134" s="154" t="s">
        <v>201</v>
      </c>
      <c r="E134" s="170" t="s">
        <v>1</v>
      </c>
      <c r="F134" s="171" t="s">
        <v>551</v>
      </c>
      <c r="H134" s="172">
        <v>433.65899999999999</v>
      </c>
      <c r="I134" s="208"/>
      <c r="L134" s="168"/>
      <c r="M134" s="173"/>
      <c r="T134" s="174"/>
      <c r="AT134" s="170" t="s">
        <v>201</v>
      </c>
      <c r="AU134" s="170" t="s">
        <v>84</v>
      </c>
      <c r="AV134" s="169" t="s">
        <v>84</v>
      </c>
      <c r="AW134" s="169" t="s">
        <v>33</v>
      </c>
      <c r="AX134" s="169" t="s">
        <v>76</v>
      </c>
      <c r="AY134" s="170" t="s">
        <v>126</v>
      </c>
    </row>
    <row r="135" spans="2:65" s="176" customFormat="1" x14ac:dyDescent="0.2">
      <c r="B135" s="175"/>
      <c r="D135" s="154" t="s">
        <v>201</v>
      </c>
      <c r="E135" s="177" t="s">
        <v>1</v>
      </c>
      <c r="F135" s="178" t="s">
        <v>203</v>
      </c>
      <c r="H135" s="179">
        <v>433.65899999999999</v>
      </c>
      <c r="I135" s="209"/>
      <c r="L135" s="175"/>
      <c r="M135" s="180"/>
      <c r="T135" s="181"/>
      <c r="AT135" s="177" t="s">
        <v>201</v>
      </c>
      <c r="AU135" s="177" t="s">
        <v>84</v>
      </c>
      <c r="AV135" s="176" t="s">
        <v>125</v>
      </c>
      <c r="AW135" s="176" t="s">
        <v>33</v>
      </c>
      <c r="AX135" s="176" t="s">
        <v>82</v>
      </c>
      <c r="AY135" s="177" t="s">
        <v>126</v>
      </c>
    </row>
    <row r="136" spans="2:65" s="20" customFormat="1" ht="37.950000000000003" customHeight="1" x14ac:dyDescent="0.2">
      <c r="B136" s="19"/>
      <c r="C136" s="144" t="s">
        <v>125</v>
      </c>
      <c r="D136" s="144" t="s">
        <v>127</v>
      </c>
      <c r="E136" s="145" t="s">
        <v>242</v>
      </c>
      <c r="F136" s="146" t="s">
        <v>243</v>
      </c>
      <c r="G136" s="147" t="s">
        <v>225</v>
      </c>
      <c r="H136" s="148">
        <v>433.65899999999999</v>
      </c>
      <c r="I136" s="1"/>
      <c r="J136" s="149">
        <f>ROUND(I136*H136,2)</f>
        <v>0</v>
      </c>
      <c r="K136" s="146" t="s">
        <v>131</v>
      </c>
      <c r="L136" s="19"/>
      <c r="M136" s="150" t="s">
        <v>1</v>
      </c>
      <c r="N136" s="151" t="s">
        <v>41</v>
      </c>
      <c r="O136" s="70">
        <v>9.9000000000000005E-2</v>
      </c>
      <c r="P136" s="70">
        <f>O136*H136</f>
        <v>42.932241000000005</v>
      </c>
      <c r="Q136" s="70">
        <v>0</v>
      </c>
      <c r="R136" s="70">
        <f>Q136*H136</f>
        <v>0</v>
      </c>
      <c r="S136" s="70">
        <v>0</v>
      </c>
      <c r="T136" s="152">
        <f>S136*H136</f>
        <v>0</v>
      </c>
      <c r="AR136" s="74" t="s">
        <v>125</v>
      </c>
      <c r="AT136" s="74" t="s">
        <v>127</v>
      </c>
      <c r="AU136" s="74" t="s">
        <v>84</v>
      </c>
      <c r="AY136" s="7" t="s">
        <v>126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7" t="s">
        <v>82</v>
      </c>
      <c r="BK136" s="153">
        <f>ROUND(I136*H136,2)</f>
        <v>0</v>
      </c>
      <c r="BL136" s="7" t="s">
        <v>125</v>
      </c>
      <c r="BM136" s="74" t="s">
        <v>552</v>
      </c>
    </row>
    <row r="137" spans="2:65" s="169" customFormat="1" x14ac:dyDescent="0.2">
      <c r="B137" s="168"/>
      <c r="D137" s="154" t="s">
        <v>201</v>
      </c>
      <c r="E137" s="170" t="s">
        <v>1</v>
      </c>
      <c r="F137" s="171" t="s">
        <v>553</v>
      </c>
      <c r="H137" s="172">
        <v>433.65899999999999</v>
      </c>
      <c r="I137" s="208"/>
      <c r="L137" s="168"/>
      <c r="M137" s="173"/>
      <c r="T137" s="174"/>
      <c r="AT137" s="170" t="s">
        <v>201</v>
      </c>
      <c r="AU137" s="170" t="s">
        <v>84</v>
      </c>
      <c r="AV137" s="169" t="s">
        <v>84</v>
      </c>
      <c r="AW137" s="169" t="s">
        <v>33</v>
      </c>
      <c r="AX137" s="169" t="s">
        <v>76</v>
      </c>
      <c r="AY137" s="170" t="s">
        <v>126</v>
      </c>
    </row>
    <row r="138" spans="2:65" s="176" customFormat="1" x14ac:dyDescent="0.2">
      <c r="B138" s="175"/>
      <c r="D138" s="154" t="s">
        <v>201</v>
      </c>
      <c r="E138" s="177" t="s">
        <v>1</v>
      </c>
      <c r="F138" s="178" t="s">
        <v>203</v>
      </c>
      <c r="H138" s="179">
        <v>433.65899999999999</v>
      </c>
      <c r="I138" s="209"/>
      <c r="L138" s="175"/>
      <c r="M138" s="180"/>
      <c r="T138" s="181"/>
      <c r="AT138" s="177" t="s">
        <v>201</v>
      </c>
      <c r="AU138" s="177" t="s">
        <v>84</v>
      </c>
      <c r="AV138" s="176" t="s">
        <v>125</v>
      </c>
      <c r="AW138" s="176" t="s">
        <v>33</v>
      </c>
      <c r="AX138" s="176" t="s">
        <v>82</v>
      </c>
      <c r="AY138" s="177" t="s">
        <v>126</v>
      </c>
    </row>
    <row r="139" spans="2:65" s="20" customFormat="1" ht="37.950000000000003" customHeight="1" x14ac:dyDescent="0.2">
      <c r="B139" s="19"/>
      <c r="C139" s="144" t="s">
        <v>149</v>
      </c>
      <c r="D139" s="144" t="s">
        <v>127</v>
      </c>
      <c r="E139" s="145" t="s">
        <v>247</v>
      </c>
      <c r="F139" s="146" t="s">
        <v>248</v>
      </c>
      <c r="G139" s="147" t="s">
        <v>225</v>
      </c>
      <c r="H139" s="148">
        <v>6071.2259999999997</v>
      </c>
      <c r="I139" s="1"/>
      <c r="J139" s="149">
        <f>ROUND(I139*H139,2)</f>
        <v>0</v>
      </c>
      <c r="K139" s="146" t="s">
        <v>131</v>
      </c>
      <c r="L139" s="19"/>
      <c r="M139" s="150" t="s">
        <v>1</v>
      </c>
      <c r="N139" s="151" t="s">
        <v>41</v>
      </c>
      <c r="O139" s="70">
        <v>6.0000000000000001E-3</v>
      </c>
      <c r="P139" s="70">
        <f>O139*H139</f>
        <v>36.427355999999996</v>
      </c>
      <c r="Q139" s="70">
        <v>0</v>
      </c>
      <c r="R139" s="70">
        <f>Q139*H139</f>
        <v>0</v>
      </c>
      <c r="S139" s="70">
        <v>0</v>
      </c>
      <c r="T139" s="152">
        <f>S139*H139</f>
        <v>0</v>
      </c>
      <c r="AR139" s="74" t="s">
        <v>125</v>
      </c>
      <c r="AT139" s="74" t="s">
        <v>127</v>
      </c>
      <c r="AU139" s="74" t="s">
        <v>84</v>
      </c>
      <c r="AY139" s="7" t="s">
        <v>126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7" t="s">
        <v>82</v>
      </c>
      <c r="BK139" s="153">
        <f>ROUND(I139*H139,2)</f>
        <v>0</v>
      </c>
      <c r="BL139" s="7" t="s">
        <v>125</v>
      </c>
      <c r="BM139" s="74" t="s">
        <v>554</v>
      </c>
    </row>
    <row r="140" spans="2:65" s="183" customFormat="1" x14ac:dyDescent="0.2">
      <c r="B140" s="182"/>
      <c r="D140" s="154" t="s">
        <v>201</v>
      </c>
      <c r="E140" s="184" t="s">
        <v>1</v>
      </c>
      <c r="F140" s="185" t="s">
        <v>555</v>
      </c>
      <c r="H140" s="184" t="s">
        <v>1</v>
      </c>
      <c r="I140" s="210"/>
      <c r="L140" s="182"/>
      <c r="M140" s="186"/>
      <c r="T140" s="187"/>
      <c r="AT140" s="184" t="s">
        <v>201</v>
      </c>
      <c r="AU140" s="184" t="s">
        <v>84</v>
      </c>
      <c r="AV140" s="183" t="s">
        <v>82</v>
      </c>
      <c r="AW140" s="183" t="s">
        <v>33</v>
      </c>
      <c r="AX140" s="183" t="s">
        <v>76</v>
      </c>
      <c r="AY140" s="184" t="s">
        <v>126</v>
      </c>
    </row>
    <row r="141" spans="2:65" s="169" customFormat="1" x14ac:dyDescent="0.2">
      <c r="B141" s="168"/>
      <c r="D141" s="154" t="s">
        <v>201</v>
      </c>
      <c r="E141" s="170" t="s">
        <v>1</v>
      </c>
      <c r="F141" s="171" t="s">
        <v>556</v>
      </c>
      <c r="H141" s="172">
        <v>6071.2259999999997</v>
      </c>
      <c r="I141" s="208"/>
      <c r="L141" s="168"/>
      <c r="M141" s="173"/>
      <c r="T141" s="174"/>
      <c r="AT141" s="170" t="s">
        <v>201</v>
      </c>
      <c r="AU141" s="170" t="s">
        <v>84</v>
      </c>
      <c r="AV141" s="169" t="s">
        <v>84</v>
      </c>
      <c r="AW141" s="169" t="s">
        <v>33</v>
      </c>
      <c r="AX141" s="169" t="s">
        <v>76</v>
      </c>
      <c r="AY141" s="170" t="s">
        <v>126</v>
      </c>
    </row>
    <row r="142" spans="2:65" s="176" customFormat="1" x14ac:dyDescent="0.2">
      <c r="B142" s="175"/>
      <c r="D142" s="154" t="s">
        <v>201</v>
      </c>
      <c r="E142" s="177" t="s">
        <v>1</v>
      </c>
      <c r="F142" s="178" t="s">
        <v>203</v>
      </c>
      <c r="H142" s="179">
        <v>6071.2259999999997</v>
      </c>
      <c r="I142" s="209"/>
      <c r="L142" s="175"/>
      <c r="M142" s="180"/>
      <c r="T142" s="181"/>
      <c r="AT142" s="177" t="s">
        <v>201</v>
      </c>
      <c r="AU142" s="177" t="s">
        <v>84</v>
      </c>
      <c r="AV142" s="176" t="s">
        <v>125</v>
      </c>
      <c r="AW142" s="176" t="s">
        <v>33</v>
      </c>
      <c r="AX142" s="176" t="s">
        <v>82</v>
      </c>
      <c r="AY142" s="177" t="s">
        <v>126</v>
      </c>
    </row>
    <row r="143" spans="2:65" s="20" customFormat="1" ht="33" customHeight="1" x14ac:dyDescent="0.2">
      <c r="B143" s="19"/>
      <c r="C143" s="144" t="s">
        <v>153</v>
      </c>
      <c r="D143" s="144" t="s">
        <v>127</v>
      </c>
      <c r="E143" s="145" t="s">
        <v>265</v>
      </c>
      <c r="F143" s="146" t="s">
        <v>266</v>
      </c>
      <c r="G143" s="147" t="s">
        <v>267</v>
      </c>
      <c r="H143" s="148">
        <v>780.58600000000001</v>
      </c>
      <c r="I143" s="1"/>
      <c r="J143" s="149">
        <f>ROUND(I143*H143,2)</f>
        <v>0</v>
      </c>
      <c r="K143" s="146" t="s">
        <v>131</v>
      </c>
      <c r="L143" s="19"/>
      <c r="M143" s="150" t="s">
        <v>1</v>
      </c>
      <c r="N143" s="151" t="s">
        <v>41</v>
      </c>
      <c r="O143" s="70">
        <v>0</v>
      </c>
      <c r="P143" s="70">
        <f>O143*H143</f>
        <v>0</v>
      </c>
      <c r="Q143" s="70">
        <v>0</v>
      </c>
      <c r="R143" s="70">
        <f>Q143*H143</f>
        <v>0</v>
      </c>
      <c r="S143" s="70">
        <v>0</v>
      </c>
      <c r="T143" s="152">
        <f>S143*H143</f>
        <v>0</v>
      </c>
      <c r="AR143" s="74" t="s">
        <v>125</v>
      </c>
      <c r="AT143" s="74" t="s">
        <v>127</v>
      </c>
      <c r="AU143" s="74" t="s">
        <v>84</v>
      </c>
      <c r="AY143" s="7" t="s">
        <v>126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7" t="s">
        <v>82</v>
      </c>
      <c r="BK143" s="153">
        <f>ROUND(I143*H143,2)</f>
        <v>0</v>
      </c>
      <c r="BL143" s="7" t="s">
        <v>125</v>
      </c>
      <c r="BM143" s="74" t="s">
        <v>557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558</v>
      </c>
      <c r="H144" s="172">
        <v>780.58600000000001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76" customFormat="1" x14ac:dyDescent="0.2">
      <c r="B145" s="175"/>
      <c r="D145" s="154" t="s">
        <v>201</v>
      </c>
      <c r="E145" s="177" t="s">
        <v>1</v>
      </c>
      <c r="F145" s="178" t="s">
        <v>203</v>
      </c>
      <c r="H145" s="179">
        <v>780.58600000000001</v>
      </c>
      <c r="I145" s="209"/>
      <c r="L145" s="175"/>
      <c r="M145" s="180"/>
      <c r="T145" s="181"/>
      <c r="AT145" s="177" t="s">
        <v>201</v>
      </c>
      <c r="AU145" s="177" t="s">
        <v>84</v>
      </c>
      <c r="AV145" s="176" t="s">
        <v>125</v>
      </c>
      <c r="AW145" s="176" t="s">
        <v>33</v>
      </c>
      <c r="AX145" s="176" t="s">
        <v>82</v>
      </c>
      <c r="AY145" s="177" t="s">
        <v>126</v>
      </c>
    </row>
    <row r="146" spans="2:65" s="20" customFormat="1" ht="24.15" customHeight="1" x14ac:dyDescent="0.2">
      <c r="B146" s="19"/>
      <c r="C146" s="144" t="s">
        <v>158</v>
      </c>
      <c r="D146" s="144" t="s">
        <v>127</v>
      </c>
      <c r="E146" s="145" t="s">
        <v>559</v>
      </c>
      <c r="F146" s="146" t="s">
        <v>560</v>
      </c>
      <c r="G146" s="147" t="s">
        <v>199</v>
      </c>
      <c r="H146" s="148">
        <v>1445.53</v>
      </c>
      <c r="I146" s="1"/>
      <c r="J146" s="149">
        <f>ROUND(I146*H146,2)</f>
        <v>0</v>
      </c>
      <c r="K146" s="146" t="s">
        <v>131</v>
      </c>
      <c r="L146" s="19"/>
      <c r="M146" s="150" t="s">
        <v>1</v>
      </c>
      <c r="N146" s="151" t="s">
        <v>41</v>
      </c>
      <c r="O146" s="70">
        <v>2.8000000000000001E-2</v>
      </c>
      <c r="P146" s="70">
        <f>O146*H146</f>
        <v>40.47484</v>
      </c>
      <c r="Q146" s="70">
        <v>0</v>
      </c>
      <c r="R146" s="70">
        <f>Q146*H146</f>
        <v>0</v>
      </c>
      <c r="S146" s="70">
        <v>0</v>
      </c>
      <c r="T146" s="152">
        <f>S146*H146</f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7" t="s">
        <v>82</v>
      </c>
      <c r="BK146" s="153">
        <f>ROUND(I146*H146,2)</f>
        <v>0</v>
      </c>
      <c r="BL146" s="7" t="s">
        <v>125</v>
      </c>
      <c r="BM146" s="74" t="s">
        <v>561</v>
      </c>
    </row>
    <row r="147" spans="2:65" s="135" customFormat="1" ht="22.95" customHeight="1" x14ac:dyDescent="0.25">
      <c r="B147" s="134"/>
      <c r="D147" s="136" t="s">
        <v>75</v>
      </c>
      <c r="E147" s="166" t="s">
        <v>149</v>
      </c>
      <c r="F147" s="166" t="s">
        <v>321</v>
      </c>
      <c r="I147" s="161"/>
      <c r="J147" s="167">
        <f>BK147</f>
        <v>0</v>
      </c>
      <c r="L147" s="134"/>
      <c r="M147" s="139"/>
      <c r="P147" s="140">
        <f>SUM(P148:P151)</f>
        <v>271.75963999999999</v>
      </c>
      <c r="R147" s="140">
        <f>SUM(R148:R151)</f>
        <v>0</v>
      </c>
      <c r="T147" s="141">
        <f>SUM(T148:T151)</f>
        <v>0</v>
      </c>
      <c r="AR147" s="136" t="s">
        <v>82</v>
      </c>
      <c r="AT147" s="142" t="s">
        <v>75</v>
      </c>
      <c r="AU147" s="142" t="s">
        <v>82</v>
      </c>
      <c r="AY147" s="136" t="s">
        <v>126</v>
      </c>
      <c r="BK147" s="143">
        <f>SUM(BK148:BK151)</f>
        <v>0</v>
      </c>
    </row>
    <row r="148" spans="2:65" s="20" customFormat="1" ht="21.75" customHeight="1" x14ac:dyDescent="0.2">
      <c r="B148" s="19"/>
      <c r="C148" s="144" t="s">
        <v>163</v>
      </c>
      <c r="D148" s="144" t="s">
        <v>127</v>
      </c>
      <c r="E148" s="145" t="s">
        <v>562</v>
      </c>
      <c r="F148" s="146" t="s">
        <v>563</v>
      </c>
      <c r="G148" s="147" t="s">
        <v>199</v>
      </c>
      <c r="H148" s="148">
        <v>2891.06</v>
      </c>
      <c r="I148" s="1"/>
      <c r="J148" s="149">
        <f>ROUND(I148*H148,2)</f>
        <v>0</v>
      </c>
      <c r="K148" s="146" t="s">
        <v>131</v>
      </c>
      <c r="L148" s="19"/>
      <c r="M148" s="150" t="s">
        <v>1</v>
      </c>
      <c r="N148" s="151" t="s">
        <v>41</v>
      </c>
      <c r="O148" s="70">
        <v>9.4E-2</v>
      </c>
      <c r="P148" s="70">
        <f>O148*H148</f>
        <v>271.75963999999999</v>
      </c>
      <c r="Q148" s="70">
        <v>0</v>
      </c>
      <c r="R148" s="70">
        <f>Q148*H148</f>
        <v>0</v>
      </c>
      <c r="S148" s="70">
        <v>0</v>
      </c>
      <c r="T148" s="152">
        <f>S148*H148</f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7" t="s">
        <v>82</v>
      </c>
      <c r="BK148" s="153">
        <f>ROUND(I148*H148,2)</f>
        <v>0</v>
      </c>
      <c r="BL148" s="7" t="s">
        <v>125</v>
      </c>
      <c r="BM148" s="74" t="s">
        <v>564</v>
      </c>
    </row>
    <row r="149" spans="2:65" s="183" customFormat="1" x14ac:dyDescent="0.2">
      <c r="B149" s="182"/>
      <c r="D149" s="154" t="s">
        <v>201</v>
      </c>
      <c r="E149" s="184" t="s">
        <v>1</v>
      </c>
      <c r="F149" s="185" t="s">
        <v>565</v>
      </c>
      <c r="H149" s="184" t="s">
        <v>1</v>
      </c>
      <c r="I149" s="210"/>
      <c r="L149" s="182"/>
      <c r="M149" s="186"/>
      <c r="T149" s="187"/>
      <c r="AT149" s="184" t="s">
        <v>201</v>
      </c>
      <c r="AU149" s="184" t="s">
        <v>84</v>
      </c>
      <c r="AV149" s="183" t="s">
        <v>82</v>
      </c>
      <c r="AW149" s="183" t="s">
        <v>33</v>
      </c>
      <c r="AX149" s="183" t="s">
        <v>76</v>
      </c>
      <c r="AY149" s="184" t="s">
        <v>126</v>
      </c>
    </row>
    <row r="150" spans="2:65" s="169" customFormat="1" x14ac:dyDescent="0.2">
      <c r="B150" s="168"/>
      <c r="D150" s="154" t="s">
        <v>201</v>
      </c>
      <c r="E150" s="170" t="s">
        <v>1</v>
      </c>
      <c r="F150" s="171" t="s">
        <v>566</v>
      </c>
      <c r="H150" s="172">
        <v>2891.06</v>
      </c>
      <c r="I150" s="208"/>
      <c r="L150" s="168"/>
      <c r="M150" s="173"/>
      <c r="T150" s="174"/>
      <c r="AT150" s="170" t="s">
        <v>201</v>
      </c>
      <c r="AU150" s="170" t="s">
        <v>84</v>
      </c>
      <c r="AV150" s="169" t="s">
        <v>84</v>
      </c>
      <c r="AW150" s="169" t="s">
        <v>33</v>
      </c>
      <c r="AX150" s="169" t="s">
        <v>76</v>
      </c>
      <c r="AY150" s="170" t="s">
        <v>126</v>
      </c>
    </row>
    <row r="151" spans="2:65" s="176" customFormat="1" x14ac:dyDescent="0.2">
      <c r="B151" s="175"/>
      <c r="D151" s="154" t="s">
        <v>201</v>
      </c>
      <c r="E151" s="177" t="s">
        <v>1</v>
      </c>
      <c r="F151" s="178" t="s">
        <v>203</v>
      </c>
      <c r="H151" s="179">
        <v>2891.06</v>
      </c>
      <c r="I151" s="209"/>
      <c r="L151" s="175"/>
      <c r="M151" s="180"/>
      <c r="T151" s="181"/>
      <c r="AT151" s="177" t="s">
        <v>201</v>
      </c>
      <c r="AU151" s="177" t="s">
        <v>84</v>
      </c>
      <c r="AV151" s="176" t="s">
        <v>125</v>
      </c>
      <c r="AW151" s="176" t="s">
        <v>33</v>
      </c>
      <c r="AX151" s="176" t="s">
        <v>82</v>
      </c>
      <c r="AY151" s="177" t="s">
        <v>126</v>
      </c>
    </row>
    <row r="152" spans="2:65" s="135" customFormat="1" ht="22.95" customHeight="1" x14ac:dyDescent="0.25">
      <c r="B152" s="134"/>
      <c r="D152" s="136" t="s">
        <v>75</v>
      </c>
      <c r="E152" s="166" t="s">
        <v>536</v>
      </c>
      <c r="F152" s="166" t="s">
        <v>537</v>
      </c>
      <c r="I152" s="161"/>
      <c r="J152" s="167">
        <f>BK152</f>
        <v>0</v>
      </c>
      <c r="L152" s="134"/>
      <c r="M152" s="139"/>
      <c r="P152" s="140">
        <f>P153</f>
        <v>0.98009999999999997</v>
      </c>
      <c r="R152" s="140">
        <f>R153</f>
        <v>0</v>
      </c>
      <c r="T152" s="141">
        <f>T153</f>
        <v>0</v>
      </c>
      <c r="AR152" s="136" t="s">
        <v>82</v>
      </c>
      <c r="AT152" s="142" t="s">
        <v>75</v>
      </c>
      <c r="AU152" s="142" t="s">
        <v>82</v>
      </c>
      <c r="AY152" s="136" t="s">
        <v>126</v>
      </c>
      <c r="BK152" s="143">
        <f>BK153</f>
        <v>0</v>
      </c>
    </row>
    <row r="153" spans="2:65" s="20" customFormat="1" ht="33" customHeight="1" x14ac:dyDescent="0.2">
      <c r="B153" s="19"/>
      <c r="C153" s="144" t="s">
        <v>168</v>
      </c>
      <c r="D153" s="144" t="s">
        <v>127</v>
      </c>
      <c r="E153" s="145" t="s">
        <v>539</v>
      </c>
      <c r="F153" s="146" t="s">
        <v>540</v>
      </c>
      <c r="G153" s="147" t="s">
        <v>267</v>
      </c>
      <c r="H153" s="148">
        <v>14.85</v>
      </c>
      <c r="I153" s="1"/>
      <c r="J153" s="149">
        <f>ROUND(I153*H153,2)</f>
        <v>0</v>
      </c>
      <c r="K153" s="146" t="s">
        <v>131</v>
      </c>
      <c r="L153" s="19"/>
      <c r="M153" s="204" t="s">
        <v>1</v>
      </c>
      <c r="N153" s="205" t="s">
        <v>41</v>
      </c>
      <c r="O153" s="206">
        <v>6.6000000000000003E-2</v>
      </c>
      <c r="P153" s="206">
        <f>O153*H153</f>
        <v>0.98009999999999997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AR153" s="74" t="s">
        <v>125</v>
      </c>
      <c r="AT153" s="74" t="s">
        <v>127</v>
      </c>
      <c r="AU153" s="74" t="s">
        <v>84</v>
      </c>
      <c r="AY153" s="7" t="s">
        <v>126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7" t="s">
        <v>82</v>
      </c>
      <c r="BK153" s="153">
        <f>ROUND(I153*H153,2)</f>
        <v>0</v>
      </c>
      <c r="BL153" s="7" t="s">
        <v>125</v>
      </c>
      <c r="BM153" s="74" t="s">
        <v>567</v>
      </c>
    </row>
    <row r="154" spans="2:65" s="20" customFormat="1" ht="6.9" customHeight="1" x14ac:dyDescent="0.2">
      <c r="B154" s="32"/>
      <c r="C154" s="33"/>
      <c r="D154" s="33"/>
      <c r="E154" s="33"/>
      <c r="F154" s="33"/>
      <c r="G154" s="33"/>
      <c r="H154" s="33"/>
      <c r="I154" s="33"/>
      <c r="J154" s="33"/>
      <c r="K154" s="33"/>
      <c r="L154" s="19"/>
    </row>
  </sheetData>
  <sheetProtection algorithmName="SHA-512" hashValue="wadIUHcxsxBKp752R3FOVqOm7GACmFmsp0n5AuOyR8Dr0C6MpnxTTWFdnwvKbzqY0l5zrH6xri6sII2FHBXp0w==" saltValue="lL9SHf8ZJ3eK0fXp7GVebA==" spinCount="100000" sheet="1" objects="1" scenarios="1"/>
  <autoFilter ref="C123:K153" xr:uid="{00000000-0009-0000-0000-000007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13"/>
  <sheetViews>
    <sheetView showGridLines="0" topLeftCell="A198" workbookViewId="0">
      <selection activeCell="I130" sqref="I130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7" t="s">
        <v>93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293" t="str">
        <f>'Rekapitulace stavby'!K6</f>
        <v>Cyklotrasa Odry od lávky u kluziště po ulici Ke Koupališti</v>
      </c>
      <c r="F7" s="294"/>
      <c r="G7" s="294"/>
      <c r="H7" s="294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293" t="s">
        <v>186</v>
      </c>
      <c r="F9" s="292"/>
      <c r="G9" s="292"/>
      <c r="H9" s="292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50" t="s">
        <v>1176</v>
      </c>
      <c r="F11" s="292"/>
      <c r="G11" s="292"/>
      <c r="H11" s="292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86" t="str">
        <f>'Rekapitulace stavby'!E14</f>
        <v xml:space="preserve"> </v>
      </c>
      <c r="F20" s="286"/>
      <c r="G20" s="286"/>
      <c r="H20" s="286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8" t="s">
        <v>1</v>
      </c>
      <c r="F29" s="288"/>
      <c r="G29" s="288"/>
      <c r="H29" s="288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ROUND(J127,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J32</f>
        <v>0</v>
      </c>
      <c r="I35" s="107">
        <v>0.21</v>
      </c>
      <c r="J35" s="92">
        <f>ROUND((F35*I35),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ROUND((SUM(BF127:BF211)),  2)</f>
        <v>0</v>
      </c>
      <c r="I36" s="107">
        <v>0.15</v>
      </c>
      <c r="J36" s="92">
        <f>ROUND(((SUM(BF127:BF211))*I36),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ROUND((SUM(BG127:BG211)),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ROUND((SUM(BH127:BH211)),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ROUND((SUM(BI127:BI211)),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293" t="str">
        <f>E7</f>
        <v>Cyklotrasa Odry od lávky u kluziště po ulici Ke Koupališti</v>
      </c>
      <c r="F85" s="294"/>
      <c r="G85" s="294"/>
      <c r="H85" s="294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293" t="s">
        <v>186</v>
      </c>
      <c r="F87" s="292"/>
      <c r="G87" s="292"/>
      <c r="H87" s="292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50" t="str">
        <f>E11</f>
        <v>101.3 - Rámový most 1 - uznatelné</v>
      </c>
      <c r="F89" s="292"/>
      <c r="G89" s="292"/>
      <c r="H89" s="292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J127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J128</f>
        <v>0</v>
      </c>
      <c r="L99" s="120"/>
      <c r="W99" s="212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J129</f>
        <v>0</v>
      </c>
      <c r="L100" s="162"/>
    </row>
    <row r="101" spans="2:47" s="66" customFormat="1" ht="19.95" customHeight="1" x14ac:dyDescent="0.2">
      <c r="B101" s="162"/>
      <c r="D101" s="163" t="s">
        <v>568</v>
      </c>
      <c r="E101" s="164"/>
      <c r="F101" s="164"/>
      <c r="G101" s="164"/>
      <c r="H101" s="164"/>
      <c r="I101" s="164"/>
      <c r="J101" s="165">
        <f>J158</f>
        <v>0</v>
      </c>
      <c r="L101" s="162"/>
    </row>
    <row r="102" spans="2:47" s="66" customFormat="1" ht="19.95" customHeight="1" x14ac:dyDescent="0.2">
      <c r="B102" s="162"/>
      <c r="D102" s="163" t="s">
        <v>569</v>
      </c>
      <c r="E102" s="164"/>
      <c r="F102" s="164"/>
      <c r="G102" s="164"/>
      <c r="H102" s="164"/>
      <c r="I102" s="164"/>
      <c r="J102" s="165">
        <f>J167</f>
        <v>0</v>
      </c>
      <c r="L102" s="162"/>
    </row>
    <row r="103" spans="2:47" s="66" customFormat="1" ht="19.95" customHeight="1" x14ac:dyDescent="0.2">
      <c r="B103" s="162"/>
      <c r="D103" s="163" t="s">
        <v>570</v>
      </c>
      <c r="E103" s="164"/>
      <c r="F103" s="164"/>
      <c r="G103" s="164"/>
      <c r="H103" s="164"/>
      <c r="I103" s="164"/>
      <c r="J103" s="165">
        <f>J178</f>
        <v>0</v>
      </c>
      <c r="L103" s="162"/>
    </row>
    <row r="104" spans="2:47" s="66" customFormat="1" ht="19.95" customHeight="1" x14ac:dyDescent="0.2">
      <c r="B104" s="162"/>
      <c r="D104" s="163" t="s">
        <v>571</v>
      </c>
      <c r="E104" s="164"/>
      <c r="F104" s="164"/>
      <c r="G104" s="164"/>
      <c r="H104" s="164"/>
      <c r="I104" s="164"/>
      <c r="J104" s="165">
        <f>J199</f>
        <v>0</v>
      </c>
      <c r="L104" s="162"/>
    </row>
    <row r="105" spans="2:47" s="66" customFormat="1" ht="19.95" customHeight="1" x14ac:dyDescent="0.2">
      <c r="B105" s="162"/>
      <c r="D105" s="163" t="s">
        <v>191</v>
      </c>
      <c r="E105" s="164"/>
      <c r="F105" s="164"/>
      <c r="G105" s="164"/>
      <c r="H105" s="164"/>
      <c r="I105" s="164"/>
      <c r="J105" s="165">
        <f>J207</f>
        <v>0</v>
      </c>
      <c r="L105" s="162"/>
    </row>
    <row r="106" spans="2:47" s="20" customFormat="1" ht="21.75" customHeight="1" x14ac:dyDescent="0.2">
      <c r="B106" s="19"/>
      <c r="L106" s="19"/>
    </row>
    <row r="107" spans="2:47" s="20" customFormat="1" ht="6.9" customHeight="1" x14ac:dyDescent="0.2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19"/>
    </row>
    <row r="111" spans="2:47" s="20" customFormat="1" ht="6.9" customHeight="1" x14ac:dyDescent="0.2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19"/>
    </row>
    <row r="112" spans="2:47" s="20" customFormat="1" ht="24.9" customHeight="1" x14ac:dyDescent="0.2">
      <c r="B112" s="19"/>
      <c r="C112" s="11" t="s">
        <v>110</v>
      </c>
      <c r="L112" s="19"/>
    </row>
    <row r="113" spans="2:63" s="20" customFormat="1" ht="6.9" customHeight="1" x14ac:dyDescent="0.2">
      <c r="B113" s="19"/>
      <c r="L113" s="19"/>
    </row>
    <row r="114" spans="2:63" s="20" customFormat="1" ht="12" customHeight="1" x14ac:dyDescent="0.2">
      <c r="B114" s="19"/>
      <c r="C114" s="15" t="s">
        <v>14</v>
      </c>
      <c r="L114" s="19"/>
    </row>
    <row r="115" spans="2:63" s="20" customFormat="1" ht="16.5" customHeight="1" x14ac:dyDescent="0.2">
      <c r="B115" s="19"/>
      <c r="E115" s="293" t="str">
        <f>E7</f>
        <v>Cyklotrasa Odry od lávky u kluziště po ulici Ke Koupališti</v>
      </c>
      <c r="F115" s="294"/>
      <c r="G115" s="294"/>
      <c r="H115" s="294"/>
      <c r="L115" s="19"/>
    </row>
    <row r="116" spans="2:63" ht="12" customHeight="1" x14ac:dyDescent="0.2">
      <c r="B116" s="10"/>
      <c r="C116" s="15" t="s">
        <v>102</v>
      </c>
      <c r="L116" s="10"/>
    </row>
    <row r="117" spans="2:63" s="20" customFormat="1" ht="16.5" customHeight="1" x14ac:dyDescent="0.2">
      <c r="B117" s="19"/>
      <c r="E117" s="293" t="s">
        <v>186</v>
      </c>
      <c r="F117" s="292"/>
      <c r="G117" s="292"/>
      <c r="H117" s="292"/>
      <c r="L117" s="19"/>
    </row>
    <row r="118" spans="2:63" s="20" customFormat="1" ht="12" customHeight="1" x14ac:dyDescent="0.2">
      <c r="B118" s="19"/>
      <c r="C118" s="15" t="s">
        <v>187</v>
      </c>
      <c r="L118" s="19"/>
    </row>
    <row r="119" spans="2:63" s="20" customFormat="1" ht="16.5" customHeight="1" x14ac:dyDescent="0.2">
      <c r="B119" s="19"/>
      <c r="E119" s="250" t="str">
        <f>E11</f>
        <v>101.3 - Rámový most 1 - uznatelné</v>
      </c>
      <c r="F119" s="292"/>
      <c r="G119" s="292"/>
      <c r="H119" s="292"/>
      <c r="L119" s="19"/>
    </row>
    <row r="120" spans="2:63" s="20" customFormat="1" ht="6.9" customHeight="1" x14ac:dyDescent="0.2">
      <c r="B120" s="19"/>
      <c r="L120" s="19"/>
    </row>
    <row r="121" spans="2:63" s="20" customFormat="1" ht="12" customHeight="1" x14ac:dyDescent="0.2">
      <c r="B121" s="19"/>
      <c r="C121" s="15" t="s">
        <v>18</v>
      </c>
      <c r="F121" s="16" t="str">
        <f>F14</f>
        <v>Odry</v>
      </c>
      <c r="I121" s="15" t="s">
        <v>20</v>
      </c>
      <c r="J121" s="101">
        <f>IF(J14="","",J14)</f>
        <v>45210</v>
      </c>
      <c r="L121" s="19"/>
    </row>
    <row r="122" spans="2:63" s="20" customFormat="1" ht="6.9" customHeight="1" x14ac:dyDescent="0.2">
      <c r="B122" s="19"/>
      <c r="L122" s="19"/>
    </row>
    <row r="123" spans="2:63" s="20" customFormat="1" ht="15.15" customHeight="1" x14ac:dyDescent="0.2">
      <c r="B123" s="19"/>
      <c r="C123" s="15" t="s">
        <v>21</v>
      </c>
      <c r="F123" s="16" t="str">
        <f>E17</f>
        <v>Město Odry</v>
      </c>
      <c r="I123" s="15" t="s">
        <v>29</v>
      </c>
      <c r="J123" s="116" t="str">
        <f>E23</f>
        <v>JACKO, p&amp;v s.r.o.</v>
      </c>
      <c r="L123" s="19"/>
    </row>
    <row r="124" spans="2:63" s="20" customFormat="1" ht="15.15" customHeight="1" x14ac:dyDescent="0.2">
      <c r="B124" s="19"/>
      <c r="C124" s="15" t="s">
        <v>27</v>
      </c>
      <c r="F124" s="16" t="str">
        <f>IF(E20="","",E20)</f>
        <v xml:space="preserve"> </v>
      </c>
      <c r="I124" s="15" t="s">
        <v>34</v>
      </c>
      <c r="J124" s="116" t="str">
        <f>E26</f>
        <v>Michal Czerný</v>
      </c>
      <c r="L124" s="19"/>
    </row>
    <row r="125" spans="2:63" s="20" customFormat="1" ht="10.35" customHeight="1" x14ac:dyDescent="0.2">
      <c r="B125" s="19"/>
      <c r="L125" s="19"/>
    </row>
    <row r="126" spans="2:63" s="129" customFormat="1" ht="29.25" customHeight="1" x14ac:dyDescent="0.2">
      <c r="B126" s="125"/>
      <c r="C126" s="126" t="s">
        <v>111</v>
      </c>
      <c r="D126" s="127" t="s">
        <v>61</v>
      </c>
      <c r="E126" s="127" t="s">
        <v>57</v>
      </c>
      <c r="F126" s="127" t="s">
        <v>58</v>
      </c>
      <c r="G126" s="127" t="s">
        <v>112</v>
      </c>
      <c r="H126" s="127" t="s">
        <v>113</v>
      </c>
      <c r="I126" s="127" t="s">
        <v>114</v>
      </c>
      <c r="J126" s="127" t="s">
        <v>105</v>
      </c>
      <c r="K126" s="128" t="s">
        <v>115</v>
      </c>
      <c r="L126" s="125"/>
      <c r="M126" s="47" t="s">
        <v>1</v>
      </c>
      <c r="N126" s="48" t="s">
        <v>40</v>
      </c>
      <c r="O126" s="48" t="s">
        <v>116</v>
      </c>
      <c r="P126" s="48" t="s">
        <v>117</v>
      </c>
      <c r="Q126" s="48" t="s">
        <v>118</v>
      </c>
      <c r="R126" s="48" t="s">
        <v>119</v>
      </c>
      <c r="S126" s="48" t="s">
        <v>120</v>
      </c>
      <c r="T126" s="49" t="s">
        <v>121</v>
      </c>
    </row>
    <row r="127" spans="2:63" s="20" customFormat="1" ht="22.95" customHeight="1" x14ac:dyDescent="0.3">
      <c r="B127" s="19"/>
      <c r="C127" s="52" t="s">
        <v>122</v>
      </c>
      <c r="J127" s="130">
        <f>J128</f>
        <v>0</v>
      </c>
      <c r="L127" s="19"/>
      <c r="M127" s="50"/>
      <c r="N127" s="42"/>
      <c r="O127" s="42"/>
      <c r="P127" s="131">
        <f>P128</f>
        <v>6.5449999999999999</v>
      </c>
      <c r="Q127" s="42"/>
      <c r="R127" s="131">
        <f>R128</f>
        <v>0</v>
      </c>
      <c r="S127" s="42"/>
      <c r="T127" s="132">
        <f>T128</f>
        <v>0</v>
      </c>
      <c r="AT127" s="7" t="s">
        <v>75</v>
      </c>
      <c r="AU127" s="7" t="s">
        <v>107</v>
      </c>
      <c r="BK127" s="133">
        <f>BK128</f>
        <v>0</v>
      </c>
    </row>
    <row r="128" spans="2:63" s="135" customFormat="1" ht="25.95" customHeight="1" x14ac:dyDescent="0.25">
      <c r="B128" s="134"/>
      <c r="D128" s="136" t="s">
        <v>75</v>
      </c>
      <c r="E128" s="137" t="s">
        <v>194</v>
      </c>
      <c r="F128" s="137" t="s">
        <v>195</v>
      </c>
      <c r="J128" s="138">
        <f>J129+J158+J167+J178+J199+J207</f>
        <v>0</v>
      </c>
      <c r="L128" s="134"/>
      <c r="M128" s="139"/>
      <c r="P128" s="140">
        <f>P129+P158+P167+P178+P199+P207</f>
        <v>6.5449999999999999</v>
      </c>
      <c r="R128" s="140">
        <f>R129+R158+R167+R178+R199+R207</f>
        <v>0</v>
      </c>
      <c r="T128" s="141">
        <f>T129+T158+T167+T178+T199+T207</f>
        <v>0</v>
      </c>
      <c r="AR128" s="136" t="s">
        <v>82</v>
      </c>
      <c r="AT128" s="142" t="s">
        <v>75</v>
      </c>
      <c r="AU128" s="142" t="s">
        <v>76</v>
      </c>
      <c r="AY128" s="136" t="s">
        <v>126</v>
      </c>
      <c r="BK128" s="143">
        <f>BK129+BK158+BK167+BK178+BK199+BK207</f>
        <v>0</v>
      </c>
    </row>
    <row r="129" spans="2:65" s="135" customFormat="1" ht="22.95" customHeight="1" x14ac:dyDescent="0.25">
      <c r="B129" s="134"/>
      <c r="D129" s="136" t="s">
        <v>75</v>
      </c>
      <c r="E129" s="166" t="s">
        <v>82</v>
      </c>
      <c r="F129" s="166" t="s">
        <v>196</v>
      </c>
      <c r="J129" s="167">
        <f>BK129</f>
        <v>0</v>
      </c>
      <c r="L129" s="134"/>
      <c r="M129" s="139"/>
      <c r="P129" s="140">
        <f>SUM(P130:P157)</f>
        <v>6.5449999999999999</v>
      </c>
      <c r="R129" s="140">
        <f>SUM(R130:R157)</f>
        <v>0</v>
      </c>
      <c r="T129" s="141">
        <f>SUM(T130:T157)</f>
        <v>0</v>
      </c>
      <c r="AR129" s="136" t="s">
        <v>82</v>
      </c>
      <c r="AT129" s="142" t="s">
        <v>75</v>
      </c>
      <c r="AU129" s="142" t="s">
        <v>82</v>
      </c>
      <c r="AY129" s="136" t="s">
        <v>126</v>
      </c>
      <c r="BK129" s="143">
        <f>SUM(BK130:BK157)</f>
        <v>0</v>
      </c>
    </row>
    <row r="130" spans="2:65" s="20" customFormat="1" ht="16.5" customHeight="1" x14ac:dyDescent="0.2">
      <c r="B130" s="19"/>
      <c r="C130" s="144" t="s">
        <v>82</v>
      </c>
      <c r="D130" s="144" t="s">
        <v>127</v>
      </c>
      <c r="E130" s="145" t="s">
        <v>572</v>
      </c>
      <c r="F130" s="146" t="s">
        <v>573</v>
      </c>
      <c r="G130" s="147" t="s">
        <v>574</v>
      </c>
      <c r="H130" s="148">
        <v>103.14700000000001</v>
      </c>
      <c r="I130" s="1"/>
      <c r="J130" s="149">
        <f>ROUND(I130*H130,2)</f>
        <v>0</v>
      </c>
      <c r="K130" s="146" t="s">
        <v>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125</v>
      </c>
      <c r="AT130" s="74" t="s">
        <v>127</v>
      </c>
      <c r="AU130" s="74" t="s">
        <v>84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125</v>
      </c>
      <c r="BM130" s="74" t="s">
        <v>575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576</v>
      </c>
      <c r="H131" s="172">
        <v>93.6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69" customFormat="1" x14ac:dyDescent="0.2">
      <c r="B132" s="168"/>
      <c r="D132" s="154" t="s">
        <v>201</v>
      </c>
      <c r="E132" s="170" t="s">
        <v>1</v>
      </c>
      <c r="F132" s="171" t="s">
        <v>577</v>
      </c>
      <c r="H132" s="172">
        <v>9.5470000000000006</v>
      </c>
      <c r="I132" s="208"/>
      <c r="L132" s="168"/>
      <c r="M132" s="173"/>
      <c r="T132" s="174"/>
      <c r="AT132" s="170" t="s">
        <v>201</v>
      </c>
      <c r="AU132" s="170" t="s">
        <v>84</v>
      </c>
      <c r="AV132" s="169" t="s">
        <v>84</v>
      </c>
      <c r="AW132" s="169" t="s">
        <v>33</v>
      </c>
      <c r="AX132" s="169" t="s">
        <v>76</v>
      </c>
      <c r="AY132" s="170" t="s">
        <v>126</v>
      </c>
    </row>
    <row r="133" spans="2:65" s="176" customFormat="1" x14ac:dyDescent="0.2">
      <c r="B133" s="175"/>
      <c r="D133" s="154" t="s">
        <v>201</v>
      </c>
      <c r="E133" s="177" t="s">
        <v>1</v>
      </c>
      <c r="F133" s="178" t="s">
        <v>203</v>
      </c>
      <c r="H133" s="179">
        <v>103.14699999999999</v>
      </c>
      <c r="I133" s="209"/>
      <c r="L133" s="175"/>
      <c r="M133" s="180"/>
      <c r="T133" s="181"/>
      <c r="AT133" s="177" t="s">
        <v>201</v>
      </c>
      <c r="AU133" s="177" t="s">
        <v>84</v>
      </c>
      <c r="AV133" s="176" t="s">
        <v>125</v>
      </c>
      <c r="AW133" s="176" t="s">
        <v>33</v>
      </c>
      <c r="AX133" s="176" t="s">
        <v>82</v>
      </c>
      <c r="AY133" s="177" t="s">
        <v>126</v>
      </c>
    </row>
    <row r="134" spans="2:65" s="20" customFormat="1" ht="24.15" customHeight="1" x14ac:dyDescent="0.2">
      <c r="B134" s="19"/>
      <c r="C134" s="144" t="s">
        <v>84</v>
      </c>
      <c r="D134" s="144" t="s">
        <v>127</v>
      </c>
      <c r="E134" s="145" t="s">
        <v>578</v>
      </c>
      <c r="F134" s="146" t="s">
        <v>579</v>
      </c>
      <c r="G134" s="147" t="s">
        <v>580</v>
      </c>
      <c r="H134" s="148">
        <v>16</v>
      </c>
      <c r="I134" s="1"/>
      <c r="J134" s="149">
        <f>ROUND(I134*H134,2)</f>
        <v>0</v>
      </c>
      <c r="K134" s="146" t="s">
        <v>1</v>
      </c>
      <c r="L134" s="19"/>
      <c r="M134" s="150" t="s">
        <v>1</v>
      </c>
      <c r="N134" s="151" t="s">
        <v>41</v>
      </c>
      <c r="O134" s="70">
        <v>0</v>
      </c>
      <c r="P134" s="70">
        <f>O134*H134</f>
        <v>0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581</v>
      </c>
    </row>
    <row r="135" spans="2:65" s="20" customFormat="1" ht="345.6" x14ac:dyDescent="0.2">
      <c r="B135" s="19"/>
      <c r="D135" s="154" t="s">
        <v>134</v>
      </c>
      <c r="F135" s="155" t="s">
        <v>582</v>
      </c>
      <c r="I135" s="157"/>
      <c r="L135" s="19"/>
      <c r="M135" s="156"/>
      <c r="T135" s="44"/>
      <c r="AT135" s="7" t="s">
        <v>134</v>
      </c>
      <c r="AU135" s="7" t="s">
        <v>84</v>
      </c>
    </row>
    <row r="136" spans="2:65" s="169" customFormat="1" x14ac:dyDescent="0.2">
      <c r="B136" s="168"/>
      <c r="D136" s="154" t="s">
        <v>201</v>
      </c>
      <c r="E136" s="170" t="s">
        <v>1</v>
      </c>
      <c r="F136" s="171" t="s">
        <v>583</v>
      </c>
      <c r="H136" s="172">
        <v>16</v>
      </c>
      <c r="I136" s="208"/>
      <c r="L136" s="168"/>
      <c r="M136" s="173"/>
      <c r="T136" s="174"/>
      <c r="AT136" s="170" t="s">
        <v>201</v>
      </c>
      <c r="AU136" s="170" t="s">
        <v>84</v>
      </c>
      <c r="AV136" s="169" t="s">
        <v>84</v>
      </c>
      <c r="AW136" s="169" t="s">
        <v>33</v>
      </c>
      <c r="AX136" s="169" t="s">
        <v>76</v>
      </c>
      <c r="AY136" s="170" t="s">
        <v>126</v>
      </c>
    </row>
    <row r="137" spans="2:65" s="176" customFormat="1" x14ac:dyDescent="0.2">
      <c r="B137" s="175"/>
      <c r="D137" s="154" t="s">
        <v>201</v>
      </c>
      <c r="E137" s="177" t="s">
        <v>1</v>
      </c>
      <c r="F137" s="178" t="s">
        <v>203</v>
      </c>
      <c r="H137" s="179">
        <v>16</v>
      </c>
      <c r="I137" s="209"/>
      <c r="L137" s="175"/>
      <c r="M137" s="180"/>
      <c r="T137" s="181"/>
      <c r="AT137" s="177" t="s">
        <v>201</v>
      </c>
      <c r="AU137" s="177" t="s">
        <v>84</v>
      </c>
      <c r="AV137" s="176" t="s">
        <v>125</v>
      </c>
      <c r="AW137" s="176" t="s">
        <v>33</v>
      </c>
      <c r="AX137" s="176" t="s">
        <v>82</v>
      </c>
      <c r="AY137" s="177" t="s">
        <v>126</v>
      </c>
    </row>
    <row r="138" spans="2:65" s="20" customFormat="1" ht="24.15" customHeight="1" x14ac:dyDescent="0.2">
      <c r="B138" s="19"/>
      <c r="C138" s="144" t="s">
        <v>140</v>
      </c>
      <c r="D138" s="144" t="s">
        <v>127</v>
      </c>
      <c r="E138" s="145" t="s">
        <v>584</v>
      </c>
      <c r="F138" s="146" t="s">
        <v>585</v>
      </c>
      <c r="G138" s="147" t="s">
        <v>580</v>
      </c>
      <c r="H138" s="148">
        <v>16</v>
      </c>
      <c r="I138" s="1"/>
      <c r="J138" s="149">
        <f>ROUND(I138*H138,2)</f>
        <v>0</v>
      </c>
      <c r="K138" s="146" t="s">
        <v>1</v>
      </c>
      <c r="L138" s="19"/>
      <c r="M138" s="150" t="s">
        <v>1</v>
      </c>
      <c r="N138" s="151" t="s">
        <v>41</v>
      </c>
      <c r="O138" s="70">
        <v>0</v>
      </c>
      <c r="P138" s="70">
        <f>O138*H138</f>
        <v>0</v>
      </c>
      <c r="Q138" s="70">
        <v>0</v>
      </c>
      <c r="R138" s="70">
        <f>Q138*H138</f>
        <v>0</v>
      </c>
      <c r="S138" s="70">
        <v>0</v>
      </c>
      <c r="T138" s="152">
        <f>S138*H138</f>
        <v>0</v>
      </c>
      <c r="AR138" s="74" t="s">
        <v>125</v>
      </c>
      <c r="AT138" s="74" t="s">
        <v>127</v>
      </c>
      <c r="AU138" s="74" t="s">
        <v>84</v>
      </c>
      <c r="AY138" s="7" t="s">
        <v>126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7" t="s">
        <v>82</v>
      </c>
      <c r="BK138" s="153">
        <f>ROUND(I138*H138,2)</f>
        <v>0</v>
      </c>
      <c r="BL138" s="7" t="s">
        <v>125</v>
      </c>
      <c r="BM138" s="74" t="s">
        <v>586</v>
      </c>
    </row>
    <row r="139" spans="2:65" s="20" customFormat="1" ht="345.6" x14ac:dyDescent="0.2">
      <c r="B139" s="19"/>
      <c r="D139" s="154" t="s">
        <v>134</v>
      </c>
      <c r="F139" s="155" t="s">
        <v>587</v>
      </c>
      <c r="I139" s="157"/>
      <c r="L139" s="19"/>
      <c r="M139" s="156"/>
      <c r="T139" s="44"/>
      <c r="AT139" s="7" t="s">
        <v>134</v>
      </c>
      <c r="AU139" s="7" t="s">
        <v>84</v>
      </c>
    </row>
    <row r="140" spans="2:65" s="169" customFormat="1" x14ac:dyDescent="0.2">
      <c r="B140" s="168"/>
      <c r="D140" s="154" t="s">
        <v>201</v>
      </c>
      <c r="E140" s="170" t="s">
        <v>1</v>
      </c>
      <c r="F140" s="171" t="s">
        <v>588</v>
      </c>
      <c r="H140" s="172">
        <v>16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203</v>
      </c>
      <c r="H141" s="179">
        <v>16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24.15" customHeight="1" x14ac:dyDescent="0.2">
      <c r="B142" s="19"/>
      <c r="C142" s="144" t="s">
        <v>125</v>
      </c>
      <c r="D142" s="144" t="s">
        <v>127</v>
      </c>
      <c r="E142" s="145" t="s">
        <v>589</v>
      </c>
      <c r="F142" s="146" t="s">
        <v>590</v>
      </c>
      <c r="G142" s="147" t="s">
        <v>580</v>
      </c>
      <c r="H142" s="148">
        <v>52</v>
      </c>
      <c r="I142" s="1"/>
      <c r="J142" s="149">
        <f>ROUND(I142*H142,2)</f>
        <v>0</v>
      </c>
      <c r="K142" s="146" t="s">
        <v>1</v>
      </c>
      <c r="L142" s="19"/>
      <c r="M142" s="150" t="s">
        <v>1</v>
      </c>
      <c r="N142" s="151" t="s">
        <v>41</v>
      </c>
      <c r="O142" s="70">
        <v>0</v>
      </c>
      <c r="P142" s="70">
        <f>O142*H142</f>
        <v>0</v>
      </c>
      <c r="Q142" s="70">
        <v>0</v>
      </c>
      <c r="R142" s="70">
        <f>Q142*H142</f>
        <v>0</v>
      </c>
      <c r="S142" s="70">
        <v>0</v>
      </c>
      <c r="T142" s="152">
        <f>S142*H142</f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591</v>
      </c>
    </row>
    <row r="143" spans="2:65" s="20" customFormat="1" ht="364.8" x14ac:dyDescent="0.2">
      <c r="B143" s="19"/>
      <c r="D143" s="154" t="s">
        <v>134</v>
      </c>
      <c r="F143" s="155" t="s">
        <v>592</v>
      </c>
      <c r="I143" s="157"/>
      <c r="L143" s="19"/>
      <c r="M143" s="156"/>
      <c r="T143" s="44"/>
      <c r="AT143" s="7" t="s">
        <v>134</v>
      </c>
      <c r="AU143" s="7" t="s">
        <v>84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593</v>
      </c>
      <c r="H144" s="172">
        <v>68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69" customFormat="1" x14ac:dyDescent="0.2">
      <c r="B145" s="168"/>
      <c r="D145" s="154" t="s">
        <v>201</v>
      </c>
      <c r="E145" s="170" t="s">
        <v>1</v>
      </c>
      <c r="F145" s="171" t="s">
        <v>594</v>
      </c>
      <c r="H145" s="172">
        <v>-16</v>
      </c>
      <c r="I145" s="208"/>
      <c r="L145" s="168"/>
      <c r="M145" s="173"/>
      <c r="T145" s="174"/>
      <c r="AT145" s="170" t="s">
        <v>201</v>
      </c>
      <c r="AU145" s="170" t="s">
        <v>84</v>
      </c>
      <c r="AV145" s="169" t="s">
        <v>84</v>
      </c>
      <c r="AW145" s="169" t="s">
        <v>33</v>
      </c>
      <c r="AX145" s="169" t="s">
        <v>76</v>
      </c>
      <c r="AY145" s="170" t="s">
        <v>126</v>
      </c>
    </row>
    <row r="146" spans="2:65" s="176" customFormat="1" x14ac:dyDescent="0.2">
      <c r="B146" s="175"/>
      <c r="D146" s="154" t="s">
        <v>201</v>
      </c>
      <c r="E146" s="177" t="s">
        <v>1</v>
      </c>
      <c r="F146" s="178" t="s">
        <v>203</v>
      </c>
      <c r="H146" s="179">
        <v>52</v>
      </c>
      <c r="I146" s="209"/>
      <c r="L146" s="175"/>
      <c r="M146" s="180"/>
      <c r="T146" s="181"/>
      <c r="AT146" s="177" t="s">
        <v>201</v>
      </c>
      <c r="AU146" s="177" t="s">
        <v>84</v>
      </c>
      <c r="AV146" s="176" t="s">
        <v>125</v>
      </c>
      <c r="AW146" s="176" t="s">
        <v>33</v>
      </c>
      <c r="AX146" s="176" t="s">
        <v>82</v>
      </c>
      <c r="AY146" s="177" t="s">
        <v>126</v>
      </c>
    </row>
    <row r="147" spans="2:65" s="20" customFormat="1" ht="24.15" customHeight="1" x14ac:dyDescent="0.2">
      <c r="B147" s="19"/>
      <c r="C147" s="144" t="s">
        <v>149</v>
      </c>
      <c r="D147" s="144" t="s">
        <v>127</v>
      </c>
      <c r="E147" s="145" t="s">
        <v>595</v>
      </c>
      <c r="F147" s="146" t="s">
        <v>596</v>
      </c>
      <c r="G147" s="147" t="s">
        <v>580</v>
      </c>
      <c r="H147" s="148">
        <v>5.3040000000000003</v>
      </c>
      <c r="I147" s="1"/>
      <c r="J147" s="149">
        <f>ROUND(I147*H147,2)</f>
        <v>0</v>
      </c>
      <c r="K147" s="146" t="s">
        <v>1</v>
      </c>
      <c r="L147" s="19"/>
      <c r="M147" s="150" t="s">
        <v>1</v>
      </c>
      <c r="N147" s="151" t="s">
        <v>41</v>
      </c>
      <c r="O147" s="70">
        <v>0</v>
      </c>
      <c r="P147" s="70">
        <f>O147*H147</f>
        <v>0</v>
      </c>
      <c r="Q147" s="70">
        <v>0</v>
      </c>
      <c r="R147" s="70">
        <f>Q147*H147</f>
        <v>0</v>
      </c>
      <c r="S147" s="70">
        <v>0</v>
      </c>
      <c r="T147" s="152">
        <f>S147*H147</f>
        <v>0</v>
      </c>
      <c r="AR147" s="74" t="s">
        <v>125</v>
      </c>
      <c r="AT147" s="74" t="s">
        <v>127</v>
      </c>
      <c r="AU147" s="74" t="s">
        <v>84</v>
      </c>
      <c r="AY147" s="7" t="s">
        <v>126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7" t="s">
        <v>82</v>
      </c>
      <c r="BK147" s="153">
        <f>ROUND(I147*H147,2)</f>
        <v>0</v>
      </c>
      <c r="BL147" s="7" t="s">
        <v>125</v>
      </c>
      <c r="BM147" s="74" t="s">
        <v>597</v>
      </c>
    </row>
    <row r="148" spans="2:65" s="20" customFormat="1" ht="326.39999999999998" x14ac:dyDescent="0.2">
      <c r="B148" s="19"/>
      <c r="D148" s="154" t="s">
        <v>134</v>
      </c>
      <c r="F148" s="155" t="s">
        <v>598</v>
      </c>
      <c r="I148" s="157"/>
      <c r="L148" s="19"/>
      <c r="M148" s="156"/>
      <c r="T148" s="44"/>
      <c r="AT148" s="7" t="s">
        <v>134</v>
      </c>
      <c r="AU148" s="7" t="s">
        <v>84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599</v>
      </c>
      <c r="H149" s="172">
        <v>5.3040000000000003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203</v>
      </c>
      <c r="H150" s="179">
        <v>5.3040000000000003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16.5" customHeight="1" x14ac:dyDescent="0.2">
      <c r="B151" s="19"/>
      <c r="C151" s="144" t="s">
        <v>153</v>
      </c>
      <c r="D151" s="144" t="s">
        <v>127</v>
      </c>
      <c r="E151" s="145" t="s">
        <v>600</v>
      </c>
      <c r="F151" s="146" t="s">
        <v>601</v>
      </c>
      <c r="G151" s="147" t="s">
        <v>580</v>
      </c>
      <c r="H151" s="148">
        <v>16</v>
      </c>
      <c r="I151" s="1"/>
      <c r="J151" s="149">
        <f>ROUND(I151*H151,2)</f>
        <v>0</v>
      </c>
      <c r="K151" s="146" t="s">
        <v>1</v>
      </c>
      <c r="L151" s="19"/>
      <c r="M151" s="150" t="s">
        <v>1</v>
      </c>
      <c r="N151" s="151" t="s">
        <v>41</v>
      </c>
      <c r="O151" s="70">
        <v>0</v>
      </c>
      <c r="P151" s="70">
        <f>O151*H151</f>
        <v>0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602</v>
      </c>
    </row>
    <row r="152" spans="2:65" s="20" customFormat="1" ht="249.6" x14ac:dyDescent="0.2">
      <c r="B152" s="19"/>
      <c r="D152" s="154" t="s">
        <v>134</v>
      </c>
      <c r="F152" s="155" t="s">
        <v>603</v>
      </c>
      <c r="I152" s="157"/>
      <c r="L152" s="19"/>
      <c r="M152" s="156"/>
      <c r="T152" s="44"/>
      <c r="AT152" s="7" t="s">
        <v>134</v>
      </c>
      <c r="AU152" s="7" t="s">
        <v>84</v>
      </c>
    </row>
    <row r="153" spans="2:65" s="169" customFormat="1" ht="20.399999999999999" x14ac:dyDescent="0.2">
      <c r="B153" s="168"/>
      <c r="D153" s="154" t="s">
        <v>201</v>
      </c>
      <c r="E153" s="170" t="s">
        <v>1</v>
      </c>
      <c r="F153" s="171" t="s">
        <v>604</v>
      </c>
      <c r="H153" s="172">
        <v>16</v>
      </c>
      <c r="I153" s="208"/>
      <c r="L153" s="168"/>
      <c r="M153" s="173"/>
      <c r="T153" s="174"/>
      <c r="AT153" s="170" t="s">
        <v>201</v>
      </c>
      <c r="AU153" s="170" t="s">
        <v>84</v>
      </c>
      <c r="AV153" s="169" t="s">
        <v>84</v>
      </c>
      <c r="AW153" s="169" t="s">
        <v>33</v>
      </c>
      <c r="AX153" s="169" t="s">
        <v>76</v>
      </c>
      <c r="AY153" s="170" t="s">
        <v>126</v>
      </c>
    </row>
    <row r="154" spans="2:65" s="176" customFormat="1" x14ac:dyDescent="0.2">
      <c r="B154" s="175"/>
      <c r="D154" s="154" t="s">
        <v>201</v>
      </c>
      <c r="E154" s="177" t="s">
        <v>1</v>
      </c>
      <c r="F154" s="178" t="s">
        <v>203</v>
      </c>
      <c r="H154" s="179">
        <v>16</v>
      </c>
      <c r="I154" s="209"/>
      <c r="L154" s="175"/>
      <c r="M154" s="180"/>
      <c r="T154" s="181"/>
      <c r="AT154" s="177" t="s">
        <v>201</v>
      </c>
      <c r="AU154" s="177" t="s">
        <v>84</v>
      </c>
      <c r="AV154" s="176" t="s">
        <v>125</v>
      </c>
      <c r="AW154" s="176" t="s">
        <v>33</v>
      </c>
      <c r="AX154" s="176" t="s">
        <v>82</v>
      </c>
      <c r="AY154" s="177" t="s">
        <v>126</v>
      </c>
    </row>
    <row r="155" spans="2:65" s="20" customFormat="1" ht="16.5" customHeight="1" x14ac:dyDescent="0.2">
      <c r="B155" s="19"/>
      <c r="C155" s="144" t="s">
        <v>158</v>
      </c>
      <c r="D155" s="144" t="s">
        <v>127</v>
      </c>
      <c r="E155" s="145" t="s">
        <v>605</v>
      </c>
      <c r="F155" s="146" t="s">
        <v>606</v>
      </c>
      <c r="G155" s="147" t="s">
        <v>607</v>
      </c>
      <c r="H155" s="148">
        <v>55</v>
      </c>
      <c r="I155" s="1"/>
      <c r="J155" s="149">
        <f>ROUND(I155*H155,2)</f>
        <v>0</v>
      </c>
      <c r="K155" s="146" t="s">
        <v>1</v>
      </c>
      <c r="L155" s="19"/>
      <c r="M155" s="150" t="s">
        <v>1</v>
      </c>
      <c r="N155" s="151" t="s">
        <v>41</v>
      </c>
      <c r="O155" s="70">
        <v>0.11899999999999999</v>
      </c>
      <c r="P155" s="70">
        <f>O155*H155</f>
        <v>6.5449999999999999</v>
      </c>
      <c r="Q155" s="70">
        <v>0</v>
      </c>
      <c r="R155" s="70">
        <f>Q155*H155</f>
        <v>0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608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609</v>
      </c>
      <c r="H156" s="172">
        <v>55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203</v>
      </c>
      <c r="H157" s="179">
        <v>55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135" customFormat="1" ht="22.95" customHeight="1" x14ac:dyDescent="0.25">
      <c r="B158" s="134"/>
      <c r="D158" s="136" t="s">
        <v>75</v>
      </c>
      <c r="E158" s="166" t="s">
        <v>84</v>
      </c>
      <c r="F158" s="166" t="s">
        <v>610</v>
      </c>
      <c r="I158" s="161"/>
      <c r="J158" s="167">
        <f>BK158</f>
        <v>0</v>
      </c>
      <c r="L158" s="134"/>
      <c r="M158" s="139"/>
      <c r="P158" s="140">
        <f>SUM(P159:P166)</f>
        <v>0</v>
      </c>
      <c r="R158" s="140">
        <f>SUM(R159:R166)</f>
        <v>0</v>
      </c>
      <c r="T158" s="141">
        <f>SUM(T159:T166)</f>
        <v>0</v>
      </c>
      <c r="AR158" s="136" t="s">
        <v>82</v>
      </c>
      <c r="AT158" s="142" t="s">
        <v>75</v>
      </c>
      <c r="AU158" s="142" t="s">
        <v>82</v>
      </c>
      <c r="AY158" s="136" t="s">
        <v>126</v>
      </c>
      <c r="BK158" s="143">
        <f>SUM(BK159:BK166)</f>
        <v>0</v>
      </c>
    </row>
    <row r="159" spans="2:65" s="20" customFormat="1" ht="16.5" customHeight="1" x14ac:dyDescent="0.2">
      <c r="B159" s="19"/>
      <c r="C159" s="144" t="s">
        <v>163</v>
      </c>
      <c r="D159" s="144" t="s">
        <v>127</v>
      </c>
      <c r="E159" s="145" t="s">
        <v>611</v>
      </c>
      <c r="F159" s="146" t="s">
        <v>612</v>
      </c>
      <c r="G159" s="147" t="s">
        <v>580</v>
      </c>
      <c r="H159" s="148">
        <v>4.2</v>
      </c>
      <c r="I159" s="1"/>
      <c r="J159" s="149">
        <f>ROUND(I159*H159,2)</f>
        <v>0</v>
      </c>
      <c r="K159" s="146" t="s">
        <v>1</v>
      </c>
      <c r="L159" s="19"/>
      <c r="M159" s="150" t="s">
        <v>1</v>
      </c>
      <c r="N159" s="151" t="s">
        <v>41</v>
      </c>
      <c r="O159" s="70">
        <v>0</v>
      </c>
      <c r="P159" s="70">
        <f>O159*H159</f>
        <v>0</v>
      </c>
      <c r="Q159" s="70">
        <v>0</v>
      </c>
      <c r="R159" s="70">
        <f>Q159*H159</f>
        <v>0</v>
      </c>
      <c r="S159" s="70">
        <v>0</v>
      </c>
      <c r="T159" s="152">
        <f>S159*H159</f>
        <v>0</v>
      </c>
      <c r="AR159" s="74" t="s">
        <v>125</v>
      </c>
      <c r="AT159" s="74" t="s">
        <v>127</v>
      </c>
      <c r="AU159" s="74" t="s">
        <v>84</v>
      </c>
      <c r="AY159" s="7" t="s">
        <v>126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7" t="s">
        <v>82</v>
      </c>
      <c r="BK159" s="153">
        <f>ROUND(I159*H159,2)</f>
        <v>0</v>
      </c>
      <c r="BL159" s="7" t="s">
        <v>125</v>
      </c>
      <c r="BM159" s="74" t="s">
        <v>613</v>
      </c>
    </row>
    <row r="160" spans="2:65" s="20" customFormat="1" ht="364.8" x14ac:dyDescent="0.2">
      <c r="B160" s="19"/>
      <c r="D160" s="154" t="s">
        <v>134</v>
      </c>
      <c r="F160" s="155" t="s">
        <v>614</v>
      </c>
      <c r="I160" s="157"/>
      <c r="L160" s="19"/>
      <c r="M160" s="156"/>
      <c r="T160" s="44"/>
      <c r="AT160" s="7" t="s">
        <v>134</v>
      </c>
      <c r="AU160" s="7" t="s">
        <v>84</v>
      </c>
    </row>
    <row r="161" spans="2:65" s="169" customFormat="1" x14ac:dyDescent="0.2">
      <c r="B161" s="168"/>
      <c r="D161" s="154" t="s">
        <v>201</v>
      </c>
      <c r="E161" s="170" t="s">
        <v>1</v>
      </c>
      <c r="F161" s="171" t="s">
        <v>615</v>
      </c>
      <c r="H161" s="172">
        <v>4.2</v>
      </c>
      <c r="I161" s="208"/>
      <c r="L161" s="168"/>
      <c r="M161" s="173"/>
      <c r="T161" s="174"/>
      <c r="AT161" s="170" t="s">
        <v>201</v>
      </c>
      <c r="AU161" s="170" t="s">
        <v>84</v>
      </c>
      <c r="AV161" s="169" t="s">
        <v>84</v>
      </c>
      <c r="AW161" s="169" t="s">
        <v>33</v>
      </c>
      <c r="AX161" s="169" t="s">
        <v>76</v>
      </c>
      <c r="AY161" s="170" t="s">
        <v>126</v>
      </c>
    </row>
    <row r="162" spans="2:65" s="176" customFormat="1" x14ac:dyDescent="0.2">
      <c r="B162" s="175"/>
      <c r="D162" s="154" t="s">
        <v>201</v>
      </c>
      <c r="E162" s="177" t="s">
        <v>1</v>
      </c>
      <c r="F162" s="178" t="s">
        <v>203</v>
      </c>
      <c r="H162" s="179">
        <v>4.2</v>
      </c>
      <c r="I162" s="209"/>
      <c r="L162" s="175"/>
      <c r="M162" s="180"/>
      <c r="T162" s="181"/>
      <c r="AT162" s="177" t="s">
        <v>201</v>
      </c>
      <c r="AU162" s="177" t="s">
        <v>84</v>
      </c>
      <c r="AV162" s="176" t="s">
        <v>125</v>
      </c>
      <c r="AW162" s="176" t="s">
        <v>33</v>
      </c>
      <c r="AX162" s="176" t="s">
        <v>82</v>
      </c>
      <c r="AY162" s="177" t="s">
        <v>126</v>
      </c>
    </row>
    <row r="163" spans="2:65" s="20" customFormat="1" ht="16.5" customHeight="1" x14ac:dyDescent="0.2">
      <c r="B163" s="19"/>
      <c r="C163" s="144" t="s">
        <v>168</v>
      </c>
      <c r="D163" s="144" t="s">
        <v>127</v>
      </c>
      <c r="E163" s="145" t="s">
        <v>616</v>
      </c>
      <c r="F163" s="146" t="s">
        <v>617</v>
      </c>
      <c r="G163" s="147" t="s">
        <v>574</v>
      </c>
      <c r="H163" s="148">
        <v>0.63</v>
      </c>
      <c r="I163" s="1"/>
      <c r="J163" s="149">
        <f>ROUND(I163*H163,2)</f>
        <v>0</v>
      </c>
      <c r="K163" s="146" t="s">
        <v>1</v>
      </c>
      <c r="L163" s="19"/>
      <c r="M163" s="150" t="s">
        <v>1</v>
      </c>
      <c r="N163" s="151" t="s">
        <v>41</v>
      </c>
      <c r="O163" s="70">
        <v>0</v>
      </c>
      <c r="P163" s="70">
        <f>O163*H163</f>
        <v>0</v>
      </c>
      <c r="Q163" s="70">
        <v>0</v>
      </c>
      <c r="R163" s="70">
        <f>Q163*H163</f>
        <v>0</v>
      </c>
      <c r="S163" s="70">
        <v>0</v>
      </c>
      <c r="T163" s="152">
        <f>S163*H163</f>
        <v>0</v>
      </c>
      <c r="AR163" s="74" t="s">
        <v>125</v>
      </c>
      <c r="AT163" s="74" t="s">
        <v>127</v>
      </c>
      <c r="AU163" s="74" t="s">
        <v>84</v>
      </c>
      <c r="AY163" s="7" t="s">
        <v>126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7" t="s">
        <v>82</v>
      </c>
      <c r="BK163" s="153">
        <f>ROUND(I163*H163,2)</f>
        <v>0</v>
      </c>
      <c r="BL163" s="7" t="s">
        <v>125</v>
      </c>
      <c r="BM163" s="74" t="s">
        <v>618</v>
      </c>
    </row>
    <row r="164" spans="2:65" s="20" customFormat="1" ht="259.2" x14ac:dyDescent="0.2">
      <c r="B164" s="19"/>
      <c r="D164" s="154" t="s">
        <v>134</v>
      </c>
      <c r="F164" s="155" t="s">
        <v>619</v>
      </c>
      <c r="I164" s="157"/>
      <c r="L164" s="19"/>
      <c r="M164" s="156"/>
      <c r="T164" s="44"/>
      <c r="AT164" s="7" t="s">
        <v>134</v>
      </c>
      <c r="AU164" s="7" t="s">
        <v>84</v>
      </c>
    </row>
    <row r="165" spans="2:65" s="169" customFormat="1" x14ac:dyDescent="0.2">
      <c r="B165" s="168"/>
      <c r="D165" s="154" t="s">
        <v>201</v>
      </c>
      <c r="E165" s="170" t="s">
        <v>1</v>
      </c>
      <c r="F165" s="171" t="s">
        <v>620</v>
      </c>
      <c r="H165" s="172">
        <v>0.63</v>
      </c>
      <c r="I165" s="208"/>
      <c r="L165" s="168"/>
      <c r="M165" s="173"/>
      <c r="T165" s="174"/>
      <c r="AT165" s="170" t="s">
        <v>201</v>
      </c>
      <c r="AU165" s="170" t="s">
        <v>84</v>
      </c>
      <c r="AV165" s="169" t="s">
        <v>84</v>
      </c>
      <c r="AW165" s="169" t="s">
        <v>33</v>
      </c>
      <c r="AX165" s="169" t="s">
        <v>76</v>
      </c>
      <c r="AY165" s="170" t="s">
        <v>126</v>
      </c>
    </row>
    <row r="166" spans="2:65" s="176" customFormat="1" x14ac:dyDescent="0.2">
      <c r="B166" s="175"/>
      <c r="D166" s="154" t="s">
        <v>201</v>
      </c>
      <c r="E166" s="177" t="s">
        <v>1</v>
      </c>
      <c r="F166" s="178" t="s">
        <v>203</v>
      </c>
      <c r="H166" s="179">
        <v>0.63</v>
      </c>
      <c r="I166" s="209"/>
      <c r="L166" s="175"/>
      <c r="M166" s="180"/>
      <c r="T166" s="181"/>
      <c r="AT166" s="177" t="s">
        <v>201</v>
      </c>
      <c r="AU166" s="177" t="s">
        <v>84</v>
      </c>
      <c r="AV166" s="176" t="s">
        <v>125</v>
      </c>
      <c r="AW166" s="176" t="s">
        <v>33</v>
      </c>
      <c r="AX166" s="176" t="s">
        <v>82</v>
      </c>
      <c r="AY166" s="177" t="s">
        <v>126</v>
      </c>
    </row>
    <row r="167" spans="2:65" s="135" customFormat="1" ht="22.95" customHeight="1" x14ac:dyDescent="0.25">
      <c r="B167" s="134"/>
      <c r="D167" s="136" t="s">
        <v>75</v>
      </c>
      <c r="E167" s="166" t="s">
        <v>140</v>
      </c>
      <c r="F167" s="166" t="s">
        <v>621</v>
      </c>
      <c r="I167" s="161"/>
      <c r="J167" s="167">
        <f>BK167</f>
        <v>0</v>
      </c>
      <c r="L167" s="134"/>
      <c r="M167" s="139"/>
      <c r="P167" s="140">
        <f>SUM(P168:P177)</f>
        <v>0</v>
      </c>
      <c r="R167" s="140">
        <f>SUM(R168:R177)</f>
        <v>0</v>
      </c>
      <c r="T167" s="141">
        <f>SUM(T168:T177)</f>
        <v>0</v>
      </c>
      <c r="AR167" s="136" t="s">
        <v>82</v>
      </c>
      <c r="AT167" s="142" t="s">
        <v>75</v>
      </c>
      <c r="AU167" s="142" t="s">
        <v>82</v>
      </c>
      <c r="AY167" s="136" t="s">
        <v>126</v>
      </c>
      <c r="BK167" s="143">
        <f>SUM(BK168:BK177)</f>
        <v>0</v>
      </c>
    </row>
    <row r="168" spans="2:65" s="20" customFormat="1" ht="24.15" customHeight="1" x14ac:dyDescent="0.2">
      <c r="B168" s="19"/>
      <c r="C168" s="144" t="s">
        <v>173</v>
      </c>
      <c r="D168" s="144" t="s">
        <v>127</v>
      </c>
      <c r="E168" s="145" t="s">
        <v>622</v>
      </c>
      <c r="F168" s="146" t="s">
        <v>623</v>
      </c>
      <c r="G168" s="147" t="s">
        <v>580</v>
      </c>
      <c r="H168" s="148">
        <v>13.493</v>
      </c>
      <c r="I168" s="1"/>
      <c r="J168" s="149">
        <f>ROUND(I168*H168,2)</f>
        <v>0</v>
      </c>
      <c r="K168" s="146" t="s">
        <v>1</v>
      </c>
      <c r="L168" s="19"/>
      <c r="M168" s="150" t="s">
        <v>1</v>
      </c>
      <c r="N168" s="151" t="s">
        <v>41</v>
      </c>
      <c r="O168" s="70">
        <v>0</v>
      </c>
      <c r="P168" s="70">
        <f>O168*H168</f>
        <v>0</v>
      </c>
      <c r="Q168" s="70">
        <v>0</v>
      </c>
      <c r="R168" s="70">
        <f>Q168*H168</f>
        <v>0</v>
      </c>
      <c r="S168" s="70">
        <v>0</v>
      </c>
      <c r="T168" s="152">
        <f>S168*H168</f>
        <v>0</v>
      </c>
      <c r="AR168" s="74" t="s">
        <v>125</v>
      </c>
      <c r="AT168" s="74" t="s">
        <v>127</v>
      </c>
      <c r="AU168" s="74" t="s">
        <v>84</v>
      </c>
      <c r="AY168" s="7" t="s">
        <v>126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7" t="s">
        <v>82</v>
      </c>
      <c r="BK168" s="153">
        <f>ROUND(I168*H168,2)</f>
        <v>0</v>
      </c>
      <c r="BL168" s="7" t="s">
        <v>125</v>
      </c>
      <c r="BM168" s="74" t="s">
        <v>624</v>
      </c>
    </row>
    <row r="169" spans="2:65" s="20" customFormat="1" ht="364.8" x14ac:dyDescent="0.2">
      <c r="B169" s="19"/>
      <c r="D169" s="154" t="s">
        <v>134</v>
      </c>
      <c r="F169" s="155" t="s">
        <v>625</v>
      </c>
      <c r="I169" s="157"/>
      <c r="L169" s="19"/>
      <c r="M169" s="156"/>
      <c r="T169" s="44"/>
      <c r="AT169" s="7" t="s">
        <v>134</v>
      </c>
      <c r="AU169" s="7" t="s">
        <v>84</v>
      </c>
    </row>
    <row r="170" spans="2:65" s="169" customFormat="1" x14ac:dyDescent="0.2">
      <c r="B170" s="168"/>
      <c r="D170" s="154" t="s">
        <v>201</v>
      </c>
      <c r="E170" s="170" t="s">
        <v>1</v>
      </c>
      <c r="F170" s="171" t="s">
        <v>626</v>
      </c>
      <c r="H170" s="172">
        <v>6.51</v>
      </c>
      <c r="I170" s="208"/>
      <c r="L170" s="168"/>
      <c r="M170" s="173"/>
      <c r="T170" s="174"/>
      <c r="AT170" s="170" t="s">
        <v>201</v>
      </c>
      <c r="AU170" s="170" t="s">
        <v>84</v>
      </c>
      <c r="AV170" s="169" t="s">
        <v>84</v>
      </c>
      <c r="AW170" s="169" t="s">
        <v>33</v>
      </c>
      <c r="AX170" s="169" t="s">
        <v>76</v>
      </c>
      <c r="AY170" s="170" t="s">
        <v>126</v>
      </c>
    </row>
    <row r="171" spans="2:65" s="169" customFormat="1" x14ac:dyDescent="0.2">
      <c r="B171" s="168"/>
      <c r="D171" s="154" t="s">
        <v>201</v>
      </c>
      <c r="E171" s="170" t="s">
        <v>1</v>
      </c>
      <c r="F171" s="171" t="s">
        <v>627</v>
      </c>
      <c r="H171" s="172">
        <v>6.72</v>
      </c>
      <c r="I171" s="208"/>
      <c r="L171" s="168"/>
      <c r="M171" s="173"/>
      <c r="T171" s="174"/>
      <c r="AT171" s="170" t="s">
        <v>201</v>
      </c>
      <c r="AU171" s="170" t="s">
        <v>84</v>
      </c>
      <c r="AV171" s="169" t="s">
        <v>84</v>
      </c>
      <c r="AW171" s="169" t="s">
        <v>33</v>
      </c>
      <c r="AX171" s="169" t="s">
        <v>76</v>
      </c>
      <c r="AY171" s="170" t="s">
        <v>126</v>
      </c>
    </row>
    <row r="172" spans="2:65" s="169" customFormat="1" x14ac:dyDescent="0.2">
      <c r="B172" s="168"/>
      <c r="D172" s="154" t="s">
        <v>201</v>
      </c>
      <c r="E172" s="170" t="s">
        <v>1</v>
      </c>
      <c r="F172" s="171" t="s">
        <v>628</v>
      </c>
      <c r="H172" s="172">
        <v>0.26300000000000001</v>
      </c>
      <c r="I172" s="208"/>
      <c r="L172" s="168"/>
      <c r="M172" s="173"/>
      <c r="T172" s="174"/>
      <c r="AT172" s="170" t="s">
        <v>201</v>
      </c>
      <c r="AU172" s="170" t="s">
        <v>84</v>
      </c>
      <c r="AV172" s="169" t="s">
        <v>84</v>
      </c>
      <c r="AW172" s="169" t="s">
        <v>33</v>
      </c>
      <c r="AX172" s="169" t="s">
        <v>76</v>
      </c>
      <c r="AY172" s="170" t="s">
        <v>126</v>
      </c>
    </row>
    <row r="173" spans="2:65" s="176" customFormat="1" x14ac:dyDescent="0.2">
      <c r="B173" s="175"/>
      <c r="D173" s="154" t="s">
        <v>201</v>
      </c>
      <c r="E173" s="177" t="s">
        <v>1</v>
      </c>
      <c r="F173" s="178" t="s">
        <v>203</v>
      </c>
      <c r="H173" s="179">
        <v>13.493</v>
      </c>
      <c r="I173" s="209"/>
      <c r="L173" s="175"/>
      <c r="M173" s="180"/>
      <c r="T173" s="181"/>
      <c r="AT173" s="177" t="s">
        <v>201</v>
      </c>
      <c r="AU173" s="177" t="s">
        <v>84</v>
      </c>
      <c r="AV173" s="176" t="s">
        <v>125</v>
      </c>
      <c r="AW173" s="176" t="s">
        <v>33</v>
      </c>
      <c r="AX173" s="176" t="s">
        <v>82</v>
      </c>
      <c r="AY173" s="177" t="s">
        <v>126</v>
      </c>
    </row>
    <row r="174" spans="2:65" s="20" customFormat="1" ht="24.15" customHeight="1" x14ac:dyDescent="0.2">
      <c r="B174" s="19"/>
      <c r="C174" s="144" t="s">
        <v>181</v>
      </c>
      <c r="D174" s="144" t="s">
        <v>127</v>
      </c>
      <c r="E174" s="145" t="s">
        <v>629</v>
      </c>
      <c r="F174" s="146" t="s">
        <v>630</v>
      </c>
      <c r="G174" s="147" t="s">
        <v>574</v>
      </c>
      <c r="H174" s="148">
        <v>2.024</v>
      </c>
      <c r="I174" s="1"/>
      <c r="J174" s="149">
        <f>ROUND(I174*H174,2)</f>
        <v>0</v>
      </c>
      <c r="K174" s="146" t="s">
        <v>1</v>
      </c>
      <c r="L174" s="19"/>
      <c r="M174" s="150" t="s">
        <v>1</v>
      </c>
      <c r="N174" s="151" t="s">
        <v>41</v>
      </c>
      <c r="O174" s="70">
        <v>0</v>
      </c>
      <c r="P174" s="70">
        <f>O174*H174</f>
        <v>0</v>
      </c>
      <c r="Q174" s="70">
        <v>0</v>
      </c>
      <c r="R174" s="70">
        <f>Q174*H174</f>
        <v>0</v>
      </c>
      <c r="S174" s="70">
        <v>0</v>
      </c>
      <c r="T174" s="152">
        <f>S174*H174</f>
        <v>0</v>
      </c>
      <c r="AR174" s="74" t="s">
        <v>125</v>
      </c>
      <c r="AT174" s="74" t="s">
        <v>127</v>
      </c>
      <c r="AU174" s="74" t="s">
        <v>84</v>
      </c>
      <c r="AY174" s="7" t="s">
        <v>126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7" t="s">
        <v>82</v>
      </c>
      <c r="BK174" s="153">
        <f>ROUND(I174*H174,2)</f>
        <v>0</v>
      </c>
      <c r="BL174" s="7" t="s">
        <v>125</v>
      </c>
      <c r="BM174" s="74" t="s">
        <v>631</v>
      </c>
    </row>
    <row r="175" spans="2:65" s="20" customFormat="1" ht="259.2" x14ac:dyDescent="0.2">
      <c r="B175" s="19"/>
      <c r="D175" s="154" t="s">
        <v>134</v>
      </c>
      <c r="F175" s="155" t="s">
        <v>619</v>
      </c>
      <c r="I175" s="157"/>
      <c r="L175" s="19"/>
      <c r="M175" s="156"/>
      <c r="T175" s="44"/>
      <c r="AT175" s="7" t="s">
        <v>134</v>
      </c>
      <c r="AU175" s="7" t="s">
        <v>84</v>
      </c>
    </row>
    <row r="176" spans="2:65" s="169" customFormat="1" x14ac:dyDescent="0.2">
      <c r="B176" s="168"/>
      <c r="D176" s="154" t="s">
        <v>201</v>
      </c>
      <c r="E176" s="170" t="s">
        <v>1</v>
      </c>
      <c r="F176" s="171" t="s">
        <v>632</v>
      </c>
      <c r="H176" s="172">
        <v>2.024</v>
      </c>
      <c r="I176" s="208"/>
      <c r="L176" s="168"/>
      <c r="M176" s="173"/>
      <c r="T176" s="174"/>
      <c r="AT176" s="170" t="s">
        <v>201</v>
      </c>
      <c r="AU176" s="170" t="s">
        <v>84</v>
      </c>
      <c r="AV176" s="169" t="s">
        <v>84</v>
      </c>
      <c r="AW176" s="169" t="s">
        <v>33</v>
      </c>
      <c r="AX176" s="169" t="s">
        <v>76</v>
      </c>
      <c r="AY176" s="170" t="s">
        <v>126</v>
      </c>
    </row>
    <row r="177" spans="2:65" s="176" customFormat="1" x14ac:dyDescent="0.2">
      <c r="B177" s="175"/>
      <c r="D177" s="154" t="s">
        <v>201</v>
      </c>
      <c r="E177" s="177" t="s">
        <v>1</v>
      </c>
      <c r="F177" s="178" t="s">
        <v>203</v>
      </c>
      <c r="H177" s="179">
        <v>2.024</v>
      </c>
      <c r="I177" s="209"/>
      <c r="L177" s="175"/>
      <c r="M177" s="180"/>
      <c r="T177" s="181"/>
      <c r="AT177" s="177" t="s">
        <v>201</v>
      </c>
      <c r="AU177" s="177" t="s">
        <v>84</v>
      </c>
      <c r="AV177" s="176" t="s">
        <v>125</v>
      </c>
      <c r="AW177" s="176" t="s">
        <v>33</v>
      </c>
      <c r="AX177" s="176" t="s">
        <v>82</v>
      </c>
      <c r="AY177" s="177" t="s">
        <v>126</v>
      </c>
    </row>
    <row r="178" spans="2:65" s="135" customFormat="1" ht="22.95" customHeight="1" x14ac:dyDescent="0.25">
      <c r="B178" s="134"/>
      <c r="D178" s="136" t="s">
        <v>75</v>
      </c>
      <c r="E178" s="166" t="s">
        <v>125</v>
      </c>
      <c r="F178" s="166" t="s">
        <v>633</v>
      </c>
      <c r="I178" s="161"/>
      <c r="J178" s="167">
        <f>BK178+J197</f>
        <v>0</v>
      </c>
      <c r="L178" s="134"/>
      <c r="M178" s="139"/>
      <c r="P178" s="140">
        <f>SUM(P179:P196)</f>
        <v>0</v>
      </c>
      <c r="R178" s="140">
        <f>SUM(R179:R196)</f>
        <v>0</v>
      </c>
      <c r="T178" s="141">
        <f>SUM(T179:T196)</f>
        <v>0</v>
      </c>
      <c r="AR178" s="136" t="s">
        <v>82</v>
      </c>
      <c r="AT178" s="142" t="s">
        <v>75</v>
      </c>
      <c r="AU178" s="142" t="s">
        <v>82</v>
      </c>
      <c r="AY178" s="136" t="s">
        <v>126</v>
      </c>
      <c r="BK178" s="143">
        <f>SUM(BK179:BK196)</f>
        <v>0</v>
      </c>
    </row>
    <row r="179" spans="2:65" s="20" customFormat="1" ht="24.15" customHeight="1" x14ac:dyDescent="0.2">
      <c r="B179" s="19"/>
      <c r="C179" s="144" t="s">
        <v>253</v>
      </c>
      <c r="D179" s="144" t="s">
        <v>127</v>
      </c>
      <c r="E179" s="145" t="s">
        <v>634</v>
      </c>
      <c r="F179" s="146" t="s">
        <v>635</v>
      </c>
      <c r="G179" s="147" t="s">
        <v>580</v>
      </c>
      <c r="H179" s="148">
        <v>2.5</v>
      </c>
      <c r="I179" s="1"/>
      <c r="J179" s="149">
        <f>ROUND(I179*H179,2)</f>
        <v>0</v>
      </c>
      <c r="K179" s="146" t="s">
        <v>1</v>
      </c>
      <c r="L179" s="19"/>
      <c r="M179" s="150" t="s">
        <v>1</v>
      </c>
      <c r="N179" s="151" t="s">
        <v>41</v>
      </c>
      <c r="O179" s="70">
        <v>0</v>
      </c>
      <c r="P179" s="70">
        <f>O179*H179</f>
        <v>0</v>
      </c>
      <c r="Q179" s="70">
        <v>0</v>
      </c>
      <c r="R179" s="70">
        <f>Q179*H179</f>
        <v>0</v>
      </c>
      <c r="S179" s="70">
        <v>0</v>
      </c>
      <c r="T179" s="152">
        <f>S179*H179</f>
        <v>0</v>
      </c>
      <c r="AR179" s="74" t="s">
        <v>125</v>
      </c>
      <c r="AT179" s="74" t="s">
        <v>127</v>
      </c>
      <c r="AU179" s="74" t="s">
        <v>84</v>
      </c>
      <c r="AY179" s="7" t="s">
        <v>126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7" t="s">
        <v>82</v>
      </c>
      <c r="BK179" s="153">
        <f>ROUND(I179*H179,2)</f>
        <v>0</v>
      </c>
      <c r="BL179" s="7" t="s">
        <v>125</v>
      </c>
      <c r="BM179" s="74" t="s">
        <v>636</v>
      </c>
    </row>
    <row r="180" spans="2:65" s="20" customFormat="1" ht="201.6" x14ac:dyDescent="0.2">
      <c r="B180" s="19"/>
      <c r="D180" s="154" t="s">
        <v>134</v>
      </c>
      <c r="F180" s="155" t="s">
        <v>637</v>
      </c>
      <c r="I180" s="157"/>
      <c r="L180" s="19"/>
      <c r="M180" s="156"/>
      <c r="T180" s="44"/>
      <c r="AT180" s="7" t="s">
        <v>134</v>
      </c>
      <c r="AU180" s="7" t="s">
        <v>84</v>
      </c>
    </row>
    <row r="181" spans="2:65" s="183" customFormat="1" x14ac:dyDescent="0.2">
      <c r="B181" s="182"/>
      <c r="D181" s="154" t="s">
        <v>201</v>
      </c>
      <c r="E181" s="184" t="s">
        <v>1</v>
      </c>
      <c r="F181" s="185" t="s">
        <v>638</v>
      </c>
      <c r="H181" s="184" t="s">
        <v>1</v>
      </c>
      <c r="I181" s="210"/>
      <c r="L181" s="182"/>
      <c r="M181" s="186"/>
      <c r="T181" s="187"/>
      <c r="AT181" s="184" t="s">
        <v>201</v>
      </c>
      <c r="AU181" s="184" t="s">
        <v>84</v>
      </c>
      <c r="AV181" s="183" t="s">
        <v>82</v>
      </c>
      <c r="AW181" s="183" t="s">
        <v>33</v>
      </c>
      <c r="AX181" s="183" t="s">
        <v>76</v>
      </c>
      <c r="AY181" s="184" t="s">
        <v>126</v>
      </c>
    </row>
    <row r="182" spans="2:65" s="169" customFormat="1" ht="20.399999999999999" x14ac:dyDescent="0.2">
      <c r="B182" s="168"/>
      <c r="D182" s="154" t="s">
        <v>201</v>
      </c>
      <c r="E182" s="170" t="s">
        <v>1</v>
      </c>
      <c r="F182" s="171" t="s">
        <v>639</v>
      </c>
      <c r="H182" s="172">
        <v>2.5</v>
      </c>
      <c r="I182" s="208"/>
      <c r="L182" s="168"/>
      <c r="M182" s="173"/>
      <c r="T182" s="174"/>
      <c r="AT182" s="170" t="s">
        <v>201</v>
      </c>
      <c r="AU182" s="170" t="s">
        <v>84</v>
      </c>
      <c r="AV182" s="169" t="s">
        <v>84</v>
      </c>
      <c r="AW182" s="169" t="s">
        <v>33</v>
      </c>
      <c r="AX182" s="169" t="s">
        <v>76</v>
      </c>
      <c r="AY182" s="170" t="s">
        <v>126</v>
      </c>
    </row>
    <row r="183" spans="2:65" s="176" customFormat="1" x14ac:dyDescent="0.2">
      <c r="B183" s="175"/>
      <c r="D183" s="154" t="s">
        <v>201</v>
      </c>
      <c r="E183" s="177" t="s">
        <v>1</v>
      </c>
      <c r="F183" s="178" t="s">
        <v>203</v>
      </c>
      <c r="H183" s="179">
        <v>2.5</v>
      </c>
      <c r="I183" s="209"/>
      <c r="L183" s="175"/>
      <c r="M183" s="180"/>
      <c r="T183" s="181"/>
      <c r="AT183" s="177" t="s">
        <v>201</v>
      </c>
      <c r="AU183" s="177" t="s">
        <v>84</v>
      </c>
      <c r="AV183" s="176" t="s">
        <v>125</v>
      </c>
      <c r="AW183" s="176" t="s">
        <v>33</v>
      </c>
      <c r="AX183" s="176" t="s">
        <v>82</v>
      </c>
      <c r="AY183" s="177" t="s">
        <v>126</v>
      </c>
    </row>
    <row r="184" spans="2:65" s="20" customFormat="1" ht="16.5" customHeight="1" x14ac:dyDescent="0.2">
      <c r="B184" s="19"/>
      <c r="C184" s="144" t="s">
        <v>258</v>
      </c>
      <c r="D184" s="144" t="s">
        <v>127</v>
      </c>
      <c r="E184" s="145" t="s">
        <v>640</v>
      </c>
      <c r="F184" s="146" t="s">
        <v>641</v>
      </c>
      <c r="G184" s="147" t="s">
        <v>580</v>
      </c>
      <c r="H184" s="148">
        <v>5.3040000000000003</v>
      </c>
      <c r="I184" s="1"/>
      <c r="J184" s="149">
        <f>ROUND(I184*H184,2)</f>
        <v>0</v>
      </c>
      <c r="K184" s="146" t="s">
        <v>1</v>
      </c>
      <c r="L184" s="19"/>
      <c r="M184" s="150" t="s">
        <v>1</v>
      </c>
      <c r="N184" s="151" t="s">
        <v>41</v>
      </c>
      <c r="O184" s="70">
        <v>0</v>
      </c>
      <c r="P184" s="70">
        <f>O184*H184</f>
        <v>0</v>
      </c>
      <c r="Q184" s="70">
        <v>0</v>
      </c>
      <c r="R184" s="70">
        <f>Q184*H184</f>
        <v>0</v>
      </c>
      <c r="S184" s="70">
        <v>0</v>
      </c>
      <c r="T184" s="152">
        <f>S184*H184</f>
        <v>0</v>
      </c>
      <c r="AR184" s="74" t="s">
        <v>125</v>
      </c>
      <c r="AT184" s="74" t="s">
        <v>127</v>
      </c>
      <c r="AU184" s="74" t="s">
        <v>84</v>
      </c>
      <c r="AY184" s="7" t="s">
        <v>126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7" t="s">
        <v>82</v>
      </c>
      <c r="BK184" s="153">
        <f>ROUND(I184*H184,2)</f>
        <v>0</v>
      </c>
      <c r="BL184" s="7" t="s">
        <v>125</v>
      </c>
      <c r="BM184" s="74" t="s">
        <v>642</v>
      </c>
    </row>
    <row r="185" spans="2:65" s="20" customFormat="1" ht="259.2" x14ac:dyDescent="0.2">
      <c r="B185" s="19"/>
      <c r="D185" s="154" t="s">
        <v>134</v>
      </c>
      <c r="F185" s="155" t="s">
        <v>643</v>
      </c>
      <c r="I185" s="157"/>
      <c r="L185" s="19"/>
      <c r="M185" s="156"/>
      <c r="T185" s="44"/>
      <c r="AT185" s="7" t="s">
        <v>134</v>
      </c>
      <c r="AU185" s="7" t="s">
        <v>84</v>
      </c>
    </row>
    <row r="186" spans="2:65" s="169" customFormat="1" ht="20.399999999999999" x14ac:dyDescent="0.2">
      <c r="B186" s="168"/>
      <c r="D186" s="154" t="s">
        <v>201</v>
      </c>
      <c r="E186" s="170" t="s">
        <v>1</v>
      </c>
      <c r="F186" s="171" t="s">
        <v>644</v>
      </c>
      <c r="H186" s="172">
        <v>1.56</v>
      </c>
      <c r="I186" s="208"/>
      <c r="L186" s="168"/>
      <c r="M186" s="173"/>
      <c r="T186" s="174"/>
      <c r="AT186" s="170" t="s">
        <v>201</v>
      </c>
      <c r="AU186" s="170" t="s">
        <v>84</v>
      </c>
      <c r="AV186" s="169" t="s">
        <v>84</v>
      </c>
      <c r="AW186" s="169" t="s">
        <v>33</v>
      </c>
      <c r="AX186" s="169" t="s">
        <v>76</v>
      </c>
      <c r="AY186" s="170" t="s">
        <v>126</v>
      </c>
    </row>
    <row r="187" spans="2:65" s="169" customFormat="1" x14ac:dyDescent="0.2">
      <c r="B187" s="168"/>
      <c r="D187" s="154" t="s">
        <v>201</v>
      </c>
      <c r="E187" s="170" t="s">
        <v>1</v>
      </c>
      <c r="F187" s="171" t="s">
        <v>645</v>
      </c>
      <c r="H187" s="172">
        <v>3.7440000000000002</v>
      </c>
      <c r="I187" s="208"/>
      <c r="L187" s="168"/>
      <c r="M187" s="173"/>
      <c r="T187" s="174"/>
      <c r="AT187" s="170" t="s">
        <v>201</v>
      </c>
      <c r="AU187" s="170" t="s">
        <v>84</v>
      </c>
      <c r="AV187" s="169" t="s">
        <v>84</v>
      </c>
      <c r="AW187" s="169" t="s">
        <v>33</v>
      </c>
      <c r="AX187" s="169" t="s">
        <v>76</v>
      </c>
      <c r="AY187" s="170" t="s">
        <v>126</v>
      </c>
    </row>
    <row r="188" spans="2:65" s="176" customFormat="1" x14ac:dyDescent="0.2">
      <c r="B188" s="175"/>
      <c r="D188" s="154" t="s">
        <v>201</v>
      </c>
      <c r="E188" s="177" t="s">
        <v>1</v>
      </c>
      <c r="F188" s="178" t="s">
        <v>203</v>
      </c>
      <c r="H188" s="179">
        <v>5.3040000000000003</v>
      </c>
      <c r="I188" s="209"/>
      <c r="L188" s="175"/>
      <c r="M188" s="180"/>
      <c r="T188" s="181"/>
      <c r="AT188" s="177" t="s">
        <v>201</v>
      </c>
      <c r="AU188" s="177" t="s">
        <v>84</v>
      </c>
      <c r="AV188" s="176" t="s">
        <v>125</v>
      </c>
      <c r="AW188" s="176" t="s">
        <v>33</v>
      </c>
      <c r="AX188" s="176" t="s">
        <v>82</v>
      </c>
      <c r="AY188" s="177" t="s">
        <v>126</v>
      </c>
    </row>
    <row r="189" spans="2:65" s="20" customFormat="1" ht="16.5" customHeight="1" x14ac:dyDescent="0.2">
      <c r="B189" s="19"/>
      <c r="C189" s="144" t="s">
        <v>264</v>
      </c>
      <c r="D189" s="144" t="s">
        <v>127</v>
      </c>
      <c r="E189" s="145" t="s">
        <v>646</v>
      </c>
      <c r="F189" s="146" t="s">
        <v>647</v>
      </c>
      <c r="G189" s="147" t="s">
        <v>580</v>
      </c>
      <c r="H189" s="148">
        <v>1.52</v>
      </c>
      <c r="I189" s="1"/>
      <c r="J189" s="149">
        <f>ROUND(I189*H189,2)</f>
        <v>0</v>
      </c>
      <c r="K189" s="146" t="s">
        <v>1</v>
      </c>
      <c r="L189" s="19"/>
      <c r="M189" s="150" t="s">
        <v>1</v>
      </c>
      <c r="N189" s="151" t="s">
        <v>41</v>
      </c>
      <c r="O189" s="70">
        <v>0</v>
      </c>
      <c r="P189" s="70">
        <f>O189*H189</f>
        <v>0</v>
      </c>
      <c r="Q189" s="70">
        <v>0</v>
      </c>
      <c r="R189" s="70">
        <f>Q189*H189</f>
        <v>0</v>
      </c>
      <c r="S189" s="70">
        <v>0</v>
      </c>
      <c r="T189" s="152">
        <f>S189*H189</f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7" t="s">
        <v>82</v>
      </c>
      <c r="BK189" s="153">
        <f>ROUND(I189*H189,2)</f>
        <v>0</v>
      </c>
      <c r="BL189" s="7" t="s">
        <v>125</v>
      </c>
      <c r="BM189" s="74" t="s">
        <v>648</v>
      </c>
    </row>
    <row r="190" spans="2:65" s="20" customFormat="1" ht="67.2" x14ac:dyDescent="0.2">
      <c r="B190" s="19"/>
      <c r="D190" s="154" t="s">
        <v>134</v>
      </c>
      <c r="F190" s="155" t="s">
        <v>649</v>
      </c>
      <c r="I190" s="157"/>
      <c r="L190" s="19"/>
      <c r="M190" s="156"/>
      <c r="T190" s="44"/>
      <c r="AT190" s="7" t="s">
        <v>134</v>
      </c>
      <c r="AU190" s="7" t="s">
        <v>84</v>
      </c>
    </row>
    <row r="191" spans="2:65" s="169" customFormat="1" x14ac:dyDescent="0.2">
      <c r="B191" s="168"/>
      <c r="D191" s="154" t="s">
        <v>201</v>
      </c>
      <c r="E191" s="170" t="s">
        <v>1</v>
      </c>
      <c r="F191" s="171" t="s">
        <v>650</v>
      </c>
      <c r="H191" s="172">
        <v>1.52</v>
      </c>
      <c r="I191" s="208"/>
      <c r="L191" s="168"/>
      <c r="M191" s="173"/>
      <c r="T191" s="174"/>
      <c r="AT191" s="170" t="s">
        <v>201</v>
      </c>
      <c r="AU191" s="170" t="s">
        <v>84</v>
      </c>
      <c r="AV191" s="169" t="s">
        <v>84</v>
      </c>
      <c r="AW191" s="169" t="s">
        <v>33</v>
      </c>
      <c r="AX191" s="169" t="s">
        <v>76</v>
      </c>
      <c r="AY191" s="170" t="s">
        <v>126</v>
      </c>
    </row>
    <row r="192" spans="2:65" s="176" customFormat="1" x14ac:dyDescent="0.2">
      <c r="B192" s="175"/>
      <c r="D192" s="154" t="s">
        <v>201</v>
      </c>
      <c r="E192" s="177" t="s">
        <v>1</v>
      </c>
      <c r="F192" s="178" t="s">
        <v>203</v>
      </c>
      <c r="H192" s="179">
        <v>1.52</v>
      </c>
      <c r="I192" s="209"/>
      <c r="L192" s="175"/>
      <c r="M192" s="180"/>
      <c r="T192" s="181"/>
      <c r="AT192" s="177" t="s">
        <v>201</v>
      </c>
      <c r="AU192" s="177" t="s">
        <v>84</v>
      </c>
      <c r="AV192" s="176" t="s">
        <v>125</v>
      </c>
      <c r="AW192" s="176" t="s">
        <v>33</v>
      </c>
      <c r="AX192" s="176" t="s">
        <v>82</v>
      </c>
      <c r="AY192" s="177" t="s">
        <v>126</v>
      </c>
    </row>
    <row r="193" spans="2:65" s="20" customFormat="1" ht="16.5" customHeight="1" x14ac:dyDescent="0.2">
      <c r="B193" s="19"/>
      <c r="C193" s="144" t="s">
        <v>8</v>
      </c>
      <c r="D193" s="144" t="s">
        <v>127</v>
      </c>
      <c r="E193" s="145" t="s">
        <v>651</v>
      </c>
      <c r="F193" s="146" t="s">
        <v>652</v>
      </c>
      <c r="G193" s="147" t="s">
        <v>580</v>
      </c>
      <c r="H193" s="148">
        <v>5</v>
      </c>
      <c r="I193" s="1"/>
      <c r="J193" s="149">
        <f>ROUND(I193*H193,2)</f>
        <v>0</v>
      </c>
      <c r="K193" s="146" t="s">
        <v>1</v>
      </c>
      <c r="L193" s="19"/>
      <c r="M193" s="150" t="s">
        <v>1</v>
      </c>
      <c r="N193" s="151" t="s">
        <v>41</v>
      </c>
      <c r="O193" s="70">
        <v>0</v>
      </c>
      <c r="P193" s="70">
        <f>O193*H193</f>
        <v>0</v>
      </c>
      <c r="Q193" s="70">
        <v>0</v>
      </c>
      <c r="R193" s="70">
        <f>Q193*H193</f>
        <v>0</v>
      </c>
      <c r="S193" s="70">
        <v>0</v>
      </c>
      <c r="T193" s="152">
        <f>S193*H193</f>
        <v>0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7" t="s">
        <v>82</v>
      </c>
      <c r="BK193" s="153">
        <f>ROUND(I193*H193,2)</f>
        <v>0</v>
      </c>
      <c r="BL193" s="7" t="s">
        <v>125</v>
      </c>
      <c r="BM193" s="74" t="s">
        <v>653</v>
      </c>
    </row>
    <row r="194" spans="2:65" s="20" customFormat="1" ht="115.2" x14ac:dyDescent="0.2">
      <c r="B194" s="19"/>
      <c r="D194" s="154" t="s">
        <v>134</v>
      </c>
      <c r="F194" s="155" t="s">
        <v>654</v>
      </c>
      <c r="I194" s="157"/>
      <c r="L194" s="19"/>
      <c r="M194" s="156"/>
      <c r="T194" s="44"/>
      <c r="AT194" s="7" t="s">
        <v>134</v>
      </c>
      <c r="AU194" s="7" t="s">
        <v>84</v>
      </c>
    </row>
    <row r="195" spans="2:65" s="169" customFormat="1" ht="20.399999999999999" x14ac:dyDescent="0.2">
      <c r="B195" s="168"/>
      <c r="D195" s="154" t="s">
        <v>201</v>
      </c>
      <c r="E195" s="170" t="s">
        <v>1</v>
      </c>
      <c r="F195" s="171" t="s">
        <v>655</v>
      </c>
      <c r="H195" s="172">
        <v>5</v>
      </c>
      <c r="I195" s="208"/>
      <c r="L195" s="168"/>
      <c r="M195" s="173"/>
      <c r="T195" s="174"/>
      <c r="AT195" s="170" t="s">
        <v>201</v>
      </c>
      <c r="AU195" s="170" t="s">
        <v>84</v>
      </c>
      <c r="AV195" s="169" t="s">
        <v>84</v>
      </c>
      <c r="AW195" s="169" t="s">
        <v>33</v>
      </c>
      <c r="AX195" s="169" t="s">
        <v>76</v>
      </c>
      <c r="AY195" s="170" t="s">
        <v>126</v>
      </c>
    </row>
    <row r="196" spans="2:65" s="176" customFormat="1" x14ac:dyDescent="0.2">
      <c r="B196" s="175"/>
      <c r="D196" s="154" t="s">
        <v>201</v>
      </c>
      <c r="E196" s="177" t="s">
        <v>1</v>
      </c>
      <c r="F196" s="178" t="s">
        <v>203</v>
      </c>
      <c r="H196" s="179">
        <v>5</v>
      </c>
      <c r="I196" s="209"/>
      <c r="L196" s="175"/>
      <c r="M196" s="180"/>
      <c r="T196" s="181"/>
      <c r="AT196" s="177" t="s">
        <v>201</v>
      </c>
      <c r="AU196" s="177" t="s">
        <v>84</v>
      </c>
      <c r="AV196" s="176" t="s">
        <v>125</v>
      </c>
      <c r="AW196" s="176" t="s">
        <v>33</v>
      </c>
      <c r="AX196" s="176" t="s">
        <v>82</v>
      </c>
      <c r="AY196" s="177" t="s">
        <v>126</v>
      </c>
    </row>
    <row r="197" spans="2:65" s="20" customFormat="1" ht="22.8" x14ac:dyDescent="0.2">
      <c r="B197" s="19"/>
      <c r="C197" s="144">
        <v>16</v>
      </c>
      <c r="D197" s="144" t="s">
        <v>174</v>
      </c>
      <c r="E197" s="145"/>
      <c r="F197" s="146" t="s">
        <v>1167</v>
      </c>
      <c r="G197" s="147" t="s">
        <v>580</v>
      </c>
      <c r="H197" s="148">
        <f>0.275*1.5*4.2*2</f>
        <v>3.4650000000000003</v>
      </c>
      <c r="I197" s="1"/>
      <c r="J197" s="149">
        <f>ROUND(I197*H197,2)</f>
        <v>0</v>
      </c>
      <c r="K197" s="146" t="s">
        <v>1</v>
      </c>
      <c r="L197" s="19"/>
      <c r="M197" s="150" t="s">
        <v>1</v>
      </c>
      <c r="N197" s="151" t="s">
        <v>41</v>
      </c>
      <c r="O197" s="70">
        <v>0</v>
      </c>
      <c r="P197" s="70">
        <f>O197*H197</f>
        <v>0</v>
      </c>
      <c r="Q197" s="70">
        <v>0</v>
      </c>
      <c r="R197" s="70">
        <f>Q197*H197</f>
        <v>0</v>
      </c>
      <c r="S197" s="70">
        <v>0</v>
      </c>
      <c r="T197" s="152">
        <f>S197*H197</f>
        <v>0</v>
      </c>
      <c r="AR197" s="74" t="s">
        <v>125</v>
      </c>
      <c r="AT197" s="74" t="s">
        <v>127</v>
      </c>
      <c r="AU197" s="74" t="s">
        <v>84</v>
      </c>
      <c r="AY197" s="7" t="s">
        <v>126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7" t="s">
        <v>82</v>
      </c>
      <c r="BK197" s="153">
        <f>ROUND(I197*H197,2)</f>
        <v>0</v>
      </c>
      <c r="BL197" s="7" t="s">
        <v>125</v>
      </c>
      <c r="BM197" s="74" t="s">
        <v>642</v>
      </c>
    </row>
    <row r="198" spans="2:65" s="20" customFormat="1" ht="11.4" x14ac:dyDescent="0.2">
      <c r="B198" s="19"/>
      <c r="C198" s="213"/>
      <c r="D198" s="213"/>
      <c r="E198" s="214"/>
      <c r="F198" s="171" t="s">
        <v>1169</v>
      </c>
      <c r="G198" s="215"/>
      <c r="H198" s="216"/>
      <c r="I198" s="5"/>
      <c r="J198" s="217"/>
      <c r="K198" s="218"/>
      <c r="L198" s="19"/>
      <c r="M198" s="150"/>
      <c r="N198" s="151"/>
      <c r="O198" s="70"/>
      <c r="P198" s="70"/>
      <c r="Q198" s="70"/>
      <c r="R198" s="70"/>
      <c r="S198" s="70"/>
      <c r="T198" s="152"/>
      <c r="AR198" s="74"/>
      <c r="AT198" s="74"/>
      <c r="AU198" s="74"/>
      <c r="AY198" s="7"/>
      <c r="BE198" s="153"/>
      <c r="BF198" s="153"/>
      <c r="BG198" s="153"/>
      <c r="BH198" s="153"/>
      <c r="BI198" s="153"/>
      <c r="BJ198" s="7"/>
      <c r="BK198" s="153"/>
      <c r="BL198" s="7"/>
      <c r="BM198" s="74"/>
    </row>
    <row r="199" spans="2:65" s="135" customFormat="1" ht="22.95" customHeight="1" x14ac:dyDescent="0.25">
      <c r="B199" s="134"/>
      <c r="D199" s="136" t="s">
        <v>75</v>
      </c>
      <c r="E199" s="166" t="s">
        <v>158</v>
      </c>
      <c r="F199" s="166" t="s">
        <v>656</v>
      </c>
      <c r="I199" s="161"/>
      <c r="J199" s="167">
        <f>BK199</f>
        <v>0</v>
      </c>
      <c r="L199" s="134"/>
      <c r="M199" s="139"/>
      <c r="P199" s="140">
        <f>SUM(P200:P206)</f>
        <v>0</v>
      </c>
      <c r="R199" s="140">
        <f>SUM(R200:R206)</f>
        <v>0</v>
      </c>
      <c r="T199" s="141">
        <f>SUM(T200:T206)</f>
        <v>0</v>
      </c>
      <c r="AR199" s="136" t="s">
        <v>82</v>
      </c>
      <c r="AT199" s="142" t="s">
        <v>75</v>
      </c>
      <c r="AU199" s="142" t="s">
        <v>82</v>
      </c>
      <c r="AY199" s="136" t="s">
        <v>126</v>
      </c>
      <c r="BK199" s="143">
        <f>SUM(BK200:BK206)</f>
        <v>0</v>
      </c>
    </row>
    <row r="200" spans="2:65" s="20" customFormat="1" ht="24.15" customHeight="1" x14ac:dyDescent="0.2">
      <c r="B200" s="19"/>
      <c r="C200" s="144">
        <v>17</v>
      </c>
      <c r="D200" s="144" t="s">
        <v>127</v>
      </c>
      <c r="E200" s="145" t="s">
        <v>1157</v>
      </c>
      <c r="F200" s="146" t="s">
        <v>1158</v>
      </c>
      <c r="G200" s="147" t="s">
        <v>607</v>
      </c>
      <c r="H200" s="148">
        <v>27.3</v>
      </c>
      <c r="I200" s="1"/>
      <c r="J200" s="149">
        <f>ROUND(I200*H200,2)</f>
        <v>0</v>
      </c>
      <c r="K200" s="146" t="s">
        <v>1</v>
      </c>
      <c r="L200" s="19"/>
      <c r="M200" s="150" t="s">
        <v>1</v>
      </c>
      <c r="N200" s="151" t="s">
        <v>41</v>
      </c>
      <c r="O200" s="70">
        <v>0</v>
      </c>
      <c r="P200" s="70">
        <f>O200*H200</f>
        <v>0</v>
      </c>
      <c r="Q200" s="70">
        <v>0</v>
      </c>
      <c r="R200" s="70">
        <f>Q200*H200</f>
        <v>0</v>
      </c>
      <c r="S200" s="70">
        <v>0</v>
      </c>
      <c r="T200" s="152">
        <f>S200*H200</f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7" t="s">
        <v>82</v>
      </c>
      <c r="BK200" s="153">
        <f>ROUND(I200*H200,2)</f>
        <v>0</v>
      </c>
      <c r="BL200" s="7" t="s">
        <v>125</v>
      </c>
      <c r="BM200" s="74" t="s">
        <v>657</v>
      </c>
    </row>
    <row r="201" spans="2:65" s="20" customFormat="1" ht="211.2" x14ac:dyDescent="0.2">
      <c r="B201" s="19"/>
      <c r="D201" s="154" t="s">
        <v>134</v>
      </c>
      <c r="F201" s="155" t="s">
        <v>658</v>
      </c>
      <c r="I201" s="157"/>
      <c r="L201" s="19"/>
      <c r="M201" s="156"/>
      <c r="T201" s="44"/>
      <c r="AT201" s="7" t="s">
        <v>134</v>
      </c>
      <c r="AU201" s="7" t="s">
        <v>84</v>
      </c>
    </row>
    <row r="202" spans="2:65" s="169" customFormat="1" x14ac:dyDescent="0.2">
      <c r="B202" s="168"/>
      <c r="D202" s="154" t="s">
        <v>201</v>
      </c>
      <c r="E202" s="170" t="s">
        <v>1</v>
      </c>
      <c r="F202" s="171" t="s">
        <v>659</v>
      </c>
      <c r="H202" s="172">
        <v>21</v>
      </c>
      <c r="I202" s="208"/>
      <c r="L202" s="168"/>
      <c r="M202" s="173"/>
      <c r="T202" s="174"/>
      <c r="AT202" s="170" t="s">
        <v>201</v>
      </c>
      <c r="AU202" s="170" t="s">
        <v>84</v>
      </c>
      <c r="AV202" s="169" t="s">
        <v>84</v>
      </c>
      <c r="AW202" s="169" t="s">
        <v>33</v>
      </c>
      <c r="AX202" s="169" t="s">
        <v>76</v>
      </c>
      <c r="AY202" s="170" t="s">
        <v>126</v>
      </c>
    </row>
    <row r="203" spans="2:65" s="169" customFormat="1" x14ac:dyDescent="0.2">
      <c r="B203" s="168"/>
      <c r="D203" s="154" t="s">
        <v>201</v>
      </c>
      <c r="E203" s="170" t="s">
        <v>1</v>
      </c>
      <c r="F203" s="171" t="s">
        <v>660</v>
      </c>
      <c r="H203" s="172">
        <v>6.3</v>
      </c>
      <c r="I203" s="208"/>
      <c r="L203" s="168"/>
      <c r="M203" s="173"/>
      <c r="T203" s="174"/>
      <c r="AT203" s="170" t="s">
        <v>201</v>
      </c>
      <c r="AU203" s="170" t="s">
        <v>84</v>
      </c>
      <c r="AV203" s="169" t="s">
        <v>84</v>
      </c>
      <c r="AW203" s="169" t="s">
        <v>33</v>
      </c>
      <c r="AX203" s="169" t="s">
        <v>76</v>
      </c>
      <c r="AY203" s="170" t="s">
        <v>126</v>
      </c>
    </row>
    <row r="204" spans="2:65" s="176" customFormat="1" x14ac:dyDescent="0.2">
      <c r="B204" s="175"/>
      <c r="D204" s="154" t="s">
        <v>201</v>
      </c>
      <c r="E204" s="177" t="s">
        <v>1</v>
      </c>
      <c r="F204" s="178" t="s">
        <v>203</v>
      </c>
      <c r="H204" s="179">
        <v>27.3</v>
      </c>
      <c r="I204" s="209"/>
      <c r="L204" s="175"/>
      <c r="M204" s="180"/>
      <c r="T204" s="181"/>
      <c r="AT204" s="177" t="s">
        <v>201</v>
      </c>
      <c r="AU204" s="177" t="s">
        <v>84</v>
      </c>
      <c r="AV204" s="176" t="s">
        <v>125</v>
      </c>
      <c r="AW204" s="176" t="s">
        <v>33</v>
      </c>
      <c r="AX204" s="176" t="s">
        <v>82</v>
      </c>
      <c r="AY204" s="177" t="s">
        <v>126</v>
      </c>
    </row>
    <row r="205" spans="2:65" s="219" customFormat="1" ht="45.6" x14ac:dyDescent="0.2">
      <c r="B205" s="220"/>
      <c r="C205" s="221">
        <v>18</v>
      </c>
      <c r="D205" s="222" t="s">
        <v>293</v>
      </c>
      <c r="E205" s="223" t="s">
        <v>1159</v>
      </c>
      <c r="F205" s="224" t="s">
        <v>1160</v>
      </c>
      <c r="G205" s="225" t="s">
        <v>607</v>
      </c>
      <c r="H205" s="226">
        <f>1.15*H200</f>
        <v>31.395</v>
      </c>
      <c r="I205" s="3"/>
      <c r="J205" s="227">
        <f>ROUND(I205*H205,2)</f>
        <v>0</v>
      </c>
      <c r="K205" s="224" t="s">
        <v>1</v>
      </c>
      <c r="L205" s="220"/>
      <c r="M205" s="228" t="s">
        <v>1</v>
      </c>
      <c r="N205" s="229" t="s">
        <v>41</v>
      </c>
      <c r="O205" s="230">
        <v>0</v>
      </c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32" t="s">
        <v>125</v>
      </c>
      <c r="AT205" s="232" t="s">
        <v>127</v>
      </c>
      <c r="AU205" s="232" t="s">
        <v>84</v>
      </c>
      <c r="AY205" s="233" t="s">
        <v>126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233" t="s">
        <v>82</v>
      </c>
      <c r="BK205" s="234">
        <f>ROUND(I205*H205,2)</f>
        <v>0</v>
      </c>
      <c r="BL205" s="233" t="s">
        <v>125</v>
      </c>
      <c r="BM205" s="232" t="s">
        <v>661</v>
      </c>
    </row>
    <row r="206" spans="2:65" s="20" customFormat="1" x14ac:dyDescent="0.2">
      <c r="B206" s="19"/>
      <c r="D206" s="154" t="s">
        <v>134</v>
      </c>
      <c r="F206" s="171" t="s">
        <v>1161</v>
      </c>
      <c r="I206" s="157"/>
      <c r="L206" s="19"/>
      <c r="M206" s="156"/>
      <c r="T206" s="44"/>
      <c r="AT206" s="7" t="s">
        <v>134</v>
      </c>
      <c r="AU206" s="7" t="s">
        <v>84</v>
      </c>
    </row>
    <row r="207" spans="2:65" s="135" customFormat="1" ht="22.95" customHeight="1" x14ac:dyDescent="0.25">
      <c r="B207" s="134"/>
      <c r="D207" s="136" t="s">
        <v>75</v>
      </c>
      <c r="E207" s="166" t="s">
        <v>168</v>
      </c>
      <c r="F207" s="166" t="s">
        <v>373</v>
      </c>
      <c r="I207" s="161"/>
      <c r="J207" s="167">
        <f>BK207+J213</f>
        <v>0</v>
      </c>
      <c r="L207" s="134"/>
      <c r="M207" s="139"/>
      <c r="P207" s="140">
        <f>SUM(P208:P211)</f>
        <v>0</v>
      </c>
      <c r="R207" s="140">
        <f>SUM(R208:R211)</f>
        <v>0</v>
      </c>
      <c r="T207" s="141">
        <f>SUM(T208:T211)</f>
        <v>0</v>
      </c>
      <c r="AR207" s="136" t="s">
        <v>82</v>
      </c>
      <c r="AT207" s="142" t="s">
        <v>75</v>
      </c>
      <c r="AU207" s="142" t="s">
        <v>82</v>
      </c>
      <c r="AY207" s="136" t="s">
        <v>126</v>
      </c>
      <c r="BK207" s="143">
        <f>SUM(BK208:BK211)</f>
        <v>0</v>
      </c>
    </row>
    <row r="208" spans="2:65" s="20" customFormat="1" ht="24.15" customHeight="1" x14ac:dyDescent="0.2">
      <c r="B208" s="19"/>
      <c r="C208" s="144">
        <v>19</v>
      </c>
      <c r="D208" s="144" t="s">
        <v>127</v>
      </c>
      <c r="E208" s="145" t="s">
        <v>662</v>
      </c>
      <c r="F208" s="146" t="s">
        <v>663</v>
      </c>
      <c r="G208" s="147" t="s">
        <v>293</v>
      </c>
      <c r="H208" s="148">
        <v>14.7</v>
      </c>
      <c r="I208" s="1"/>
      <c r="J208" s="149">
        <f>ROUND(I208*H208,2)</f>
        <v>0</v>
      </c>
      <c r="K208" s="146" t="s">
        <v>1</v>
      </c>
      <c r="L208" s="19"/>
      <c r="M208" s="150" t="s">
        <v>1</v>
      </c>
      <c r="N208" s="151" t="s">
        <v>41</v>
      </c>
      <c r="O208" s="70">
        <v>0</v>
      </c>
      <c r="P208" s="70">
        <f>O208*H208</f>
        <v>0</v>
      </c>
      <c r="Q208" s="70">
        <v>0</v>
      </c>
      <c r="R208" s="70">
        <f>Q208*H208</f>
        <v>0</v>
      </c>
      <c r="S208" s="70">
        <v>0</v>
      </c>
      <c r="T208" s="152">
        <f>S208*H208</f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7" t="s">
        <v>82</v>
      </c>
      <c r="BK208" s="153">
        <f>ROUND(I208*H208,2)</f>
        <v>0</v>
      </c>
      <c r="BL208" s="7" t="s">
        <v>125</v>
      </c>
      <c r="BM208" s="74" t="s">
        <v>664</v>
      </c>
    </row>
    <row r="209" spans="2:65" s="20" customFormat="1" ht="67.2" x14ac:dyDescent="0.2">
      <c r="B209" s="19"/>
      <c r="D209" s="154" t="s">
        <v>134</v>
      </c>
      <c r="F209" s="155" t="s">
        <v>665</v>
      </c>
      <c r="I209" s="157"/>
      <c r="L209" s="19"/>
      <c r="M209" s="156"/>
      <c r="T209" s="44"/>
      <c r="AT209" s="7" t="s">
        <v>134</v>
      </c>
      <c r="AU209" s="7" t="s">
        <v>84</v>
      </c>
    </row>
    <row r="210" spans="2:65" s="169" customFormat="1" x14ac:dyDescent="0.2">
      <c r="B210" s="168"/>
      <c r="D210" s="154" t="s">
        <v>201</v>
      </c>
      <c r="E210" s="170" t="s">
        <v>1</v>
      </c>
      <c r="F210" s="171" t="s">
        <v>666</v>
      </c>
      <c r="H210" s="172">
        <v>14.7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14.7</v>
      </c>
      <c r="I211" s="209"/>
      <c r="L211" s="175"/>
      <c r="M211" s="235"/>
      <c r="N211" s="236"/>
      <c r="O211" s="236"/>
      <c r="P211" s="236"/>
      <c r="Q211" s="236"/>
      <c r="R211" s="236"/>
      <c r="S211" s="236"/>
      <c r="T211" s="237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6.9" customHeight="1" x14ac:dyDescent="0.2">
      <c r="B212" s="19"/>
      <c r="I212" s="157"/>
      <c r="K212" s="238"/>
      <c r="L212" s="19"/>
    </row>
    <row r="213" spans="2:65" s="20" customFormat="1" ht="24.15" customHeight="1" x14ac:dyDescent="0.2">
      <c r="B213" s="32"/>
      <c r="C213" s="239">
        <v>20</v>
      </c>
      <c r="D213" s="239" t="s">
        <v>174</v>
      </c>
      <c r="E213" s="240"/>
      <c r="F213" s="241" t="s">
        <v>1171</v>
      </c>
      <c r="G213" s="242" t="s">
        <v>1166</v>
      </c>
      <c r="H213" s="243">
        <v>1</v>
      </c>
      <c r="I213" s="4"/>
      <c r="J213" s="244">
        <f>ROUND(I213*H213,2)</f>
        <v>0</v>
      </c>
      <c r="K213" s="245" t="s">
        <v>1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706</v>
      </c>
    </row>
  </sheetData>
  <sheetProtection algorithmName="SHA-512" hashValue="JVQJEA0EqDMRNtUFNuX5kMMtb1mPBJUhokhPVsea4oDQVYbCUCk11PpXI+YnB1LQvlig0U4vBx+OTPQ+1CzGQA==" saltValue="d88z3xDRuy6mLf5lfEEMvQ==" spinCount="100000" sheet="1" objects="1" scenarios="1"/>
  <autoFilter ref="C126:K211" xr:uid="{00000000-0009-0000-0000-000008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0a1 -Ostatní a vedlejší -způs</vt:lpstr>
      <vt:lpstr>0a2 -Ostatní a vedlejší -dopr</vt:lpstr>
      <vt:lpstr>0a3 -Ostatní a vedlejší -nepr</vt:lpstr>
      <vt:lpstr>0b -Ostatní a vedlejší -nezpůs</vt:lpstr>
      <vt:lpstr>101.1 - Komunikace - způsobilé</vt:lpstr>
      <vt:lpstr>101.1 - Komunikace -nezpůsobilé</vt:lpstr>
      <vt:lpstr>101.2 - Sanace pláně - způs</vt:lpstr>
      <vt:lpstr>101.3 - Rámový most 1 -nezpůs</vt:lpstr>
      <vt:lpstr>101.4 - Rámový most 2 -způs</vt:lpstr>
      <vt:lpstr>SO 102a -Udržovací práce -nezpů</vt:lpstr>
      <vt:lpstr>SO 102b -Udržovací práce -nezpů</vt:lpstr>
      <vt:lpstr>SO 301 - Přeložka kan. -doprov</vt:lpstr>
      <vt:lpstr>SO 401 - VO - způs</vt:lpstr>
      <vt:lpstr>'0a1 -Ostatní a vedlejší -způs'!Názvy_tisku</vt:lpstr>
      <vt:lpstr>'0a2 -Ostatní a vedlejší -dopr'!Názvy_tisku</vt:lpstr>
      <vt:lpstr>'0a3 -Ostatní a vedlejší -nepr'!Názvy_tisku</vt:lpstr>
      <vt:lpstr>'0b -Ostatní a vedlejší -nezpůs'!Názvy_tisku</vt:lpstr>
      <vt:lpstr>'101.1 - Komunikace - způsobilé'!Názvy_tisku</vt:lpstr>
      <vt:lpstr>'101.1 - Komunikace -nezpůsobilé'!Názvy_tisku</vt:lpstr>
      <vt:lpstr>'101.2 - Sanace pláně - způs'!Názvy_tisku</vt:lpstr>
      <vt:lpstr>'101.3 - Rámový most 1 -nezpůs'!Názvy_tisku</vt:lpstr>
      <vt:lpstr>'101.4 - Rámový most 2 -způs'!Názvy_tisku</vt:lpstr>
      <vt:lpstr>'Rekapitulace stavby'!Názvy_tisku</vt:lpstr>
      <vt:lpstr>'SO 102a -Udržovací práce -nezpů'!Názvy_tisku</vt:lpstr>
      <vt:lpstr>'SO 102b -Udržovací práce -nezpů'!Názvy_tisku</vt:lpstr>
      <vt:lpstr>'SO 301 - Přeložka kan. -doprov'!Názvy_tisku</vt:lpstr>
      <vt:lpstr>'SO 401 - VO - způs'!Názvy_tisku</vt:lpstr>
      <vt:lpstr>'0a1 -Ostatní a vedlejší -způs'!Oblast_tisku</vt:lpstr>
      <vt:lpstr>'0a2 -Ostatní a vedlejší -dopr'!Oblast_tisku</vt:lpstr>
      <vt:lpstr>'0a3 -Ostatní a vedlejší -nepr'!Oblast_tisku</vt:lpstr>
      <vt:lpstr>'0b -Ostatní a vedlejší -nezpůs'!Oblast_tisku</vt:lpstr>
      <vt:lpstr>'101.1 - Komunikace - způsobilé'!Oblast_tisku</vt:lpstr>
      <vt:lpstr>'101.1 - Komunikace -nezpůsobilé'!Oblast_tisku</vt:lpstr>
      <vt:lpstr>'101.2 - Sanace pláně - způs'!Oblast_tisku</vt:lpstr>
      <vt:lpstr>'101.3 - Rámový most 1 -nezpůs'!Oblast_tisku</vt:lpstr>
      <vt:lpstr>'101.4 - Rámový most 2 -způs'!Oblast_tisku</vt:lpstr>
      <vt:lpstr>'Rekapitulace stavby'!Oblast_tisku</vt:lpstr>
      <vt:lpstr>'SO 102a -Udržovací práce -nezpů'!Oblast_tisku</vt:lpstr>
      <vt:lpstr>'SO 102b -Udržovací práce -nezpů'!Oblast_tisku</vt:lpstr>
      <vt:lpstr>'SO 301 - Přeložka kan. -doprov'!Oblast_tisku</vt:lpstr>
      <vt:lpstr>'SO 401 - VO - způs'!Oblast_tisku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LAPTOP-PTG2KFLL\Miloš Drábek</dc:creator>
  <cp:lastModifiedBy>Josef Alexander Matera</cp:lastModifiedBy>
  <cp:lastPrinted>2024-01-29T14:53:21Z</cp:lastPrinted>
  <dcterms:created xsi:type="dcterms:W3CDTF">2023-04-02T19:16:21Z</dcterms:created>
  <dcterms:modified xsi:type="dcterms:W3CDTF">2024-03-05T06:46:37Z</dcterms:modified>
</cp:coreProperties>
</file>