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nemocnice - požární dveře 2024\PD výměny protipožárních dveří_PDF\PD výměny protipožárních dveří_PDF\"/>
    </mc:Choice>
  </mc:AlternateContent>
  <bookViews>
    <workbookView xWindow="0" yWindow="0" windowWidth="23040" windowHeight="9072"/>
  </bookViews>
  <sheets>
    <sheet name="Rekapitulace stavby" sheetId="1" r:id="rId1"/>
    <sheet name="20240313 - Výměna dveří v..." sheetId="2" r:id="rId2"/>
  </sheets>
  <definedNames>
    <definedName name="_xlnm._FilterDatabase" localSheetId="1" hidden="1">'20240313 - Výměna dveří v...'!$C$123:$K$226</definedName>
    <definedName name="_xlnm.Print_Titles" localSheetId="1">'20240313 - Výměna dveří v...'!$123:$123</definedName>
    <definedName name="_xlnm.Print_Titles" localSheetId="0">'Rekapitulace stavby'!$92:$92</definedName>
    <definedName name="_xlnm.Print_Area" localSheetId="1">'20240313 - Výměna dveří v...'!$C$4:$J$76,'20240313 - Výměna dveří v...'!$C$82:$J$107,'20240313 - Výměna dveří v...'!$C$113:$J$226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J35" i="2"/>
  <c r="J34" i="2"/>
  <c r="J33" i="2"/>
  <c r="AX95" i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T194" i="2" s="1"/>
  <c r="R195" i="2"/>
  <c r="R194" i="2" s="1"/>
  <c r="P195" i="2"/>
  <c r="P194" i="2" s="1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T139" i="2"/>
  <c r="R140" i="2"/>
  <c r="R139" i="2" s="1"/>
  <c r="P140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0" i="2"/>
  <c r="F120" i="2"/>
  <c r="F118" i="2"/>
  <c r="E116" i="2"/>
  <c r="J89" i="2"/>
  <c r="F89" i="2"/>
  <c r="F87" i="2"/>
  <c r="E85" i="2"/>
  <c r="J22" i="2"/>
  <c r="E22" i="2"/>
  <c r="J121" i="2" s="1"/>
  <c r="J21" i="2"/>
  <c r="J16" i="2"/>
  <c r="E16" i="2"/>
  <c r="F121" i="2"/>
  <c r="J15" i="2"/>
  <c r="J10" i="2"/>
  <c r="J87" i="2"/>
  <c r="L90" i="1"/>
  <c r="AM90" i="1"/>
  <c r="AM89" i="1"/>
  <c r="L89" i="1"/>
  <c r="AM87" i="1"/>
  <c r="L87" i="1"/>
  <c r="L85" i="1"/>
  <c r="L84" i="1"/>
  <c r="J172" i="2"/>
  <c r="J147" i="2"/>
  <c r="J184" i="2"/>
  <c r="BK207" i="2"/>
  <c r="BK192" i="2"/>
  <c r="BK184" i="2"/>
  <c r="J135" i="2"/>
  <c r="J223" i="2"/>
  <c r="BK143" i="2"/>
  <c r="J174" i="2"/>
  <c r="J221" i="2"/>
  <c r="J140" i="2"/>
  <c r="BK168" i="2"/>
  <c r="J166" i="2"/>
  <c r="BK127" i="2"/>
  <c r="J178" i="2"/>
  <c r="J156" i="2"/>
  <c r="BK200" i="2"/>
  <c r="BK188" i="2"/>
  <c r="J145" i="2"/>
  <c r="J207" i="2"/>
  <c r="BK215" i="2"/>
  <c r="F35" i="2"/>
  <c r="BK174" i="2"/>
  <c r="BK152" i="2"/>
  <c r="AS94" i="1"/>
  <c r="BK182" i="2"/>
  <c r="J160" i="2"/>
  <c r="J204" i="2"/>
  <c r="J200" i="2"/>
  <c r="J190" i="2"/>
  <c r="BK180" i="2"/>
  <c r="BK140" i="2"/>
  <c r="BK211" i="2"/>
  <c r="BK145" i="2"/>
  <c r="J176" i="2"/>
  <c r="BK137" i="2"/>
  <c r="J198" i="2"/>
  <c r="BK129" i="2"/>
  <c r="J188" i="2"/>
  <c r="J150" i="2"/>
  <c r="BK217" i="2"/>
  <c r="J209" i="2"/>
  <c r="BK158" i="2"/>
  <c r="BK202" i="2"/>
  <c r="J195" i="2"/>
  <c r="BK186" i="2"/>
  <c r="BK172" i="2"/>
  <c r="J133" i="2"/>
  <c r="BK209" i="2"/>
  <c r="BK162" i="2"/>
  <c r="BK135" i="2"/>
  <c r="J152" i="2"/>
  <c r="BK221" i="2"/>
  <c r="BK160" i="2"/>
  <c r="BK170" i="2"/>
  <c r="J211" i="2"/>
  <c r="J202" i="2"/>
  <c r="BK190" i="2"/>
  <c r="J186" i="2"/>
  <c r="BK164" i="2"/>
  <c r="BK131" i="2"/>
  <c r="BK225" i="2"/>
  <c r="BK166" i="2"/>
  <c r="BK156" i="2"/>
  <c r="J215" i="2"/>
  <c r="J162" i="2"/>
  <c r="J225" i="2"/>
  <c r="J192" i="2"/>
  <c r="J143" i="2"/>
  <c r="BK176" i="2"/>
  <c r="BK204" i="2"/>
  <c r="BK195" i="2"/>
  <c r="BK178" i="2"/>
  <c r="J127" i="2"/>
  <c r="J164" i="2"/>
  <c r="J129" i="2"/>
  <c r="BK147" i="2"/>
  <c r="BK219" i="2"/>
  <c r="BK133" i="2"/>
  <c r="J217" i="2"/>
  <c r="J158" i="2"/>
  <c r="F34" i="2"/>
  <c r="J180" i="2"/>
  <c r="J219" i="2"/>
  <c r="BK150" i="2"/>
  <c r="J170" i="2"/>
  <c r="J131" i="2"/>
  <c r="J168" i="2"/>
  <c r="BK223" i="2"/>
  <c r="BK198" i="2"/>
  <c r="J182" i="2"/>
  <c r="J137" i="2"/>
  <c r="F33" i="2"/>
  <c r="F32" i="2"/>
  <c r="R155" i="2" l="1"/>
  <c r="R154" i="2" s="1"/>
  <c r="T126" i="2"/>
  <c r="P149" i="2"/>
  <c r="P155" i="2"/>
  <c r="T197" i="2"/>
  <c r="BK149" i="2"/>
  <c r="J149" i="2"/>
  <c r="J99" i="2"/>
  <c r="BK206" i="2"/>
  <c r="J206" i="2" s="1"/>
  <c r="J104" i="2" s="1"/>
  <c r="R149" i="2"/>
  <c r="P197" i="2"/>
  <c r="P126" i="2"/>
  <c r="P142" i="2"/>
  <c r="P125" i="2" s="1"/>
  <c r="P124" i="2" s="1"/>
  <c r="AU95" i="1" s="1"/>
  <c r="AU94" i="1" s="1"/>
  <c r="R206" i="2"/>
  <c r="R142" i="2"/>
  <c r="R125" i="2" s="1"/>
  <c r="R124" i="2" s="1"/>
  <c r="BK214" i="2"/>
  <c r="J214" i="2" s="1"/>
  <c r="J106" i="2" s="1"/>
  <c r="R126" i="2"/>
  <c r="T142" i="2"/>
  <c r="T125" i="2" s="1"/>
  <c r="P206" i="2"/>
  <c r="P154" i="2" s="1"/>
  <c r="BK142" i="2"/>
  <c r="J142" i="2" s="1"/>
  <c r="J98" i="2" s="1"/>
  <c r="T149" i="2"/>
  <c r="P214" i="2"/>
  <c r="P213" i="2" s="1"/>
  <c r="BK126" i="2"/>
  <c r="J126" i="2"/>
  <c r="J96" i="2" s="1"/>
  <c r="BK155" i="2"/>
  <c r="J155" i="2"/>
  <c r="J101" i="2"/>
  <c r="BK197" i="2"/>
  <c r="J197" i="2" s="1"/>
  <c r="J103" i="2" s="1"/>
  <c r="R197" i="2"/>
  <c r="T206" i="2"/>
  <c r="T214" i="2"/>
  <c r="T213" i="2" s="1"/>
  <c r="T155" i="2"/>
  <c r="T154" i="2"/>
  <c r="R214" i="2"/>
  <c r="R213" i="2"/>
  <c r="BK139" i="2"/>
  <c r="J139" i="2" s="1"/>
  <c r="J97" i="2" s="1"/>
  <c r="BK194" i="2"/>
  <c r="J194" i="2"/>
  <c r="J102" i="2"/>
  <c r="J90" i="2"/>
  <c r="BE131" i="2"/>
  <c r="BE147" i="2"/>
  <c r="BE152" i="2"/>
  <c r="BE174" i="2"/>
  <c r="BE190" i="2"/>
  <c r="BE200" i="2"/>
  <c r="BA95" i="1"/>
  <c r="BE219" i="2"/>
  <c r="BC95" i="1"/>
  <c r="F90" i="2"/>
  <c r="J118" i="2"/>
  <c r="BE143" i="2"/>
  <c r="BE145" i="2"/>
  <c r="BE182" i="2"/>
  <c r="BE215" i="2"/>
  <c r="BE133" i="2"/>
  <c r="BE135" i="2"/>
  <c r="BE137" i="2"/>
  <c r="BE160" i="2"/>
  <c r="BE211" i="2"/>
  <c r="BE221" i="2"/>
  <c r="BE223" i="2"/>
  <c r="BE127" i="2"/>
  <c r="BE140" i="2"/>
  <c r="BE150" i="2"/>
  <c r="BE176" i="2"/>
  <c r="BE178" i="2"/>
  <c r="BE184" i="2"/>
  <c r="BE186" i="2"/>
  <c r="BE188" i="2"/>
  <c r="BE192" i="2"/>
  <c r="BE195" i="2"/>
  <c r="BE198" i="2"/>
  <c r="BE202" i="2"/>
  <c r="BE204" i="2"/>
  <c r="BE207" i="2"/>
  <c r="BE209" i="2"/>
  <c r="BE158" i="2"/>
  <c r="BE166" i="2"/>
  <c r="BE168" i="2"/>
  <c r="BE170" i="2"/>
  <c r="BE172" i="2"/>
  <c r="BE180" i="2"/>
  <c r="BE225" i="2"/>
  <c r="BB95" i="1"/>
  <c r="BE129" i="2"/>
  <c r="BE156" i="2"/>
  <c r="BE162" i="2"/>
  <c r="BE164" i="2"/>
  <c r="BE217" i="2"/>
  <c r="BD95" i="1"/>
  <c r="BD94" i="1" s="1"/>
  <c r="W33" i="1" s="1"/>
  <c r="BC94" i="1"/>
  <c r="AY94" i="1" s="1"/>
  <c r="J32" i="2"/>
  <c r="BA94" i="1"/>
  <c r="W30" i="1" s="1"/>
  <c r="BB94" i="1"/>
  <c r="W31" i="1" s="1"/>
  <c r="T124" i="2" l="1"/>
  <c r="AW95" i="1"/>
  <c r="BK125" i="2"/>
  <c r="BK154" i="2"/>
  <c r="J154" i="2"/>
  <c r="J100" i="2"/>
  <c r="BK213" i="2"/>
  <c r="J213" i="2"/>
  <c r="J105" i="2" s="1"/>
  <c r="J31" i="2"/>
  <c r="AV95" i="1" s="1"/>
  <c r="AT95" i="1" s="1"/>
  <c r="AW94" i="1"/>
  <c r="AK30" i="1" s="1"/>
  <c r="W32" i="1"/>
  <c r="AX94" i="1"/>
  <c r="F31" i="2"/>
  <c r="AZ95" i="1"/>
  <c r="AZ94" i="1" s="1"/>
  <c r="AV94" i="1" s="1"/>
  <c r="AK29" i="1" s="1"/>
  <c r="BK124" i="2" l="1"/>
  <c r="J124" i="2"/>
  <c r="J125" i="2"/>
  <c r="J95" i="2"/>
  <c r="J28" i="2"/>
  <c r="AG95" i="1"/>
  <c r="AG94" i="1" s="1"/>
  <c r="W29" i="1"/>
  <c r="AT94" i="1"/>
  <c r="AK26" i="1" l="1"/>
  <c r="AK35" i="1" s="1"/>
  <c r="AN94" i="1"/>
  <c r="J37" i="2"/>
  <c r="J94" i="2"/>
  <c r="AN95" i="1"/>
</calcChain>
</file>

<file path=xl/sharedStrings.xml><?xml version="1.0" encoding="utf-8"?>
<sst xmlns="http://schemas.openxmlformats.org/spreadsheetml/2006/main" count="1147" uniqueCount="359">
  <si>
    <t>Export Komplet</t>
  </si>
  <si>
    <t/>
  </si>
  <si>
    <t>2.0</t>
  </si>
  <si>
    <t>False</t>
  </si>
  <si>
    <t>{5d1527e4-0aae-4c05-9421-4b9539da71f7}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</si>
  <si>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</si>
  <si>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</si>
  <si>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</si>
  <si>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</si>
  <si>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</si>
  <si>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</si>
  <si>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</si>
  <si>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</si>
  <si>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</si>
  <si>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20240313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</si>
  <si>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</si>
  <si>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</si>
  <si>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dveří v městské nemocnici v Odrách</t>
  </si>
  <si>
    <t>KSO:</t>
  </si>
  <si>
    <t>CC-CZ:</t>
  </si>
  <si>
    <t>Místo:</t>
  </si>
  <si>
    <t>Odry</t>
  </si>
  <si>
    <t>Datum:</t>
  </si>
  <si>
    <t>13. 3. 2024</t>
  </si>
  <si>
    <t>Zadavatel:</t>
  </si>
  <si>
    <t>IČ:</t>
  </si>
  <si>
    <t>00298221</t>
  </si>
  <si>
    <t>Město Odry</t>
  </si>
  <si>
    <t>DIČ:</t>
  </si>
  <si>
    <t>Uchazeč:</t>
  </si>
  <si>
    <t>Vyplň údaj</t>
  </si>
  <si>
    <t>Projektant:</t>
  </si>
  <si>
    <t>76237591</t>
  </si>
  <si>
    <t>Ing. Petr Elkner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</si>
  <si>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</si>
  <si>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</si>
  <si>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</si>
  <si>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</si>
  <si>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</si>
  <si>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</si>
  <si>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</si>
  <si>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</si>
  <si>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</si>
  <si>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</si>
  <si>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</si>
  <si>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</si>
  <si>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</si>
  <si>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</si>
  <si>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</si>
  <si>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</si>
  <si>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</si>
  <si>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</si>
  <si>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</si>
  <si>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</si>
  <si>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</si>
  <si>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</si>
  <si>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</si>
  <si>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</si>
  <si>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</si>
  <si>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</si>
  <si>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</si>
  <si>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</si>
  <si>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</si>
  <si>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</si>
  <si>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</si>
  <si>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</si>
  <si>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</si>
  <si>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</si>
  <si>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</si>
  <si>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</si>
  <si>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</si>
  <si>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</si>
  <si>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</si>
  <si>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</si>
  <si>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</si>
  <si>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</si>
  <si>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</si>
  <si>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</si>
  <si>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</si>
  <si>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</si>
  <si>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</si>
  <si>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</si>
  <si>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</si>
  <si>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</si>
  <si>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</si>
  <si>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</si>
  <si>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</si>
  <si>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</si>
  <si>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</si>
  <si>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</si>
  <si>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</si>
  <si>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</si>
  <si>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</si>
  <si>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</si>
  <si>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</si>
  <si>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</si>
  <si>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</si>
  <si>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</si>
  <si>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</si>
  <si>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</si>
  <si>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</si>
  <si>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</si>
  <si>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</si>
  <si>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</si>
  <si>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</si>
  <si>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</si>
  <si>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</si>
  <si>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</si>
  <si>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</si>
  <si>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</si>
  <si>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</si>
  <si>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</si>
  <si>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</si>
  <si>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</si>
  <si>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</si>
  <si>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</si>
  <si>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</si>
  <si>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</si>
  <si>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</si>
  <si>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</si>
  <si>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</si>
  <si>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</si>
  <si>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</si>
  <si>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612325101</t>
  </si>
  <si>
    <t>Vápenocementová hrubá omítka rýh ve stěnách š do 150 mm</t>
  </si>
  <si>
    <t>m2</t>
  </si>
  <si>
    <t>4</t>
  </si>
  <si>
    <t>1348091159</t>
  </si>
  <si>
    <t>PP</t>
  </si>
  <si>
    <t>Vápenocementová omítka rýh hrubá ve stěnách, šířky rýhy do 150 mm</t>
  </si>
  <si>
    <t>612325122</t>
  </si>
  <si>
    <t>Vápenocementová štuková omítka rýh ve stěnách š přes 150 do 300 mm</t>
  </si>
  <si>
    <t>1193134304</t>
  </si>
  <si>
    <t>Vápenocementová omítka rýh štuková ve stěnách, šířky rýhy přes 150 do 300 mm</t>
  </si>
  <si>
    <t>3</t>
  </si>
  <si>
    <t>612325201</t>
  </si>
  <si>
    <t>Vápenocementová hrubá omítka malých ploch do 0,09 m2 na stěnách</t>
  </si>
  <si>
    <t>kus</t>
  </si>
  <si>
    <t>-1361010195</t>
  </si>
  <si>
    <t>Vápenocementová omítka jednotlivých malých ploch hrubá na stěnách, plochy jednotlivě do 0,09 m2</t>
  </si>
  <si>
    <t>612325205</t>
  </si>
  <si>
    <t>Vápenocementová hrubá omítka malých ploch přes 1 do 4 m2 na stěnách</t>
  </si>
  <si>
    <t>867455021</t>
  </si>
  <si>
    <t>Vápenocementová omítka jednotlivých malých ploch hrubá na stěnách, plochy jednotlivě přes 1,0 do 4 m2</t>
  </si>
  <si>
    <t>5</t>
  </si>
  <si>
    <t>612325221</t>
  </si>
  <si>
    <t>Vápenocementová štuková omítka malých ploch do 0,09 m2 na stěnách</t>
  </si>
  <si>
    <t>-415339968</t>
  </si>
  <si>
    <t>Vápenocementová omítka jednotlivých malých ploch štuková na stěnách, plochy jednotlivě do 0,09 m2</t>
  </si>
  <si>
    <t>612325225</t>
  </si>
  <si>
    <t>Vápenocementová štuková omítka malých ploch přes 1 do 4 m2 na stěnách</t>
  </si>
  <si>
    <t>1607174518</t>
  </si>
  <si>
    <t>Vápenocementová omítka jednotlivých malých ploch štuková na stěnách, plochy jednotlivě přes 1,0 do 4 m2</t>
  </si>
  <si>
    <t>9</t>
  </si>
  <si>
    <t>Ostatní konstrukce a práce, bourání</t>
  </si>
  <si>
    <t>7</t>
  </si>
  <si>
    <t>968072456</t>
  </si>
  <si>
    <t>Vybourání kovových dveřních zárubní pl přes 2 m2</t>
  </si>
  <si>
    <t>212634671</t>
  </si>
  <si>
    <t>Vybourání kovových rámů oken s křídly, dveřních zárubní, vrat, stěn, ostění nebo obkladů dveřních zárubní, plochy přes 2 m2</t>
  </si>
  <si>
    <t>997</t>
  </si>
  <si>
    <t>Přesun sutě</t>
  </si>
  <si>
    <t>8</t>
  </si>
  <si>
    <t>997006512</t>
  </si>
  <si>
    <t>Vodorovné doprava suti s naložením a složením na skládku přes 100 m do 1 km</t>
  </si>
  <si>
    <t>t</t>
  </si>
  <si>
    <t>865124092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</si>
  <si>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</si>
  <si>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</si>
  <si>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</si>
  <si>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1737735040</t>
  </si>
  <si>
    <t>Vodorovná doprava suti na skládku Příplatek k ceně -6512 za každý další i započatý 1 km</t>
  </si>
  <si>
    <t>10</t>
  </si>
  <si>
    <t>997013631</t>
  </si>
  <si>
    <t>Poplatek za uložení na skládce (skládkovné) stavebního odpadu směsného kód odpadu 17 09 04</t>
  </si>
  <si>
    <t>-2117631243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</si>
  <si>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</si>
  <si>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</si>
  <si>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</si>
  <si>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11</t>
  </si>
  <si>
    <t>998001123</t>
  </si>
  <si>
    <t>Přesun hmot pro demolice objektů v do 21 m</t>
  </si>
  <si>
    <t>-1434609796</t>
  </si>
  <si>
    <t>Přesun hmot pro demolice objektů výšky do 21 m</t>
  </si>
  <si>
    <t>998011002</t>
  </si>
  <si>
    <t>Přesun hmot pro budovy zděné v přes 6 do 12 m</t>
  </si>
  <si>
    <t>-1107328242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</si>
  <si>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</si>
  <si>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</si>
  <si>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</si>
  <si>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741</t>
  </si>
  <si>
    <t>Elektroinstalace - silnoproud</t>
  </si>
  <si>
    <t>13</t>
  </si>
  <si>
    <t>741110061</t>
  </si>
  <si>
    <t>Montáž trubka plastová ohebná D přes 11 do 23 mm uložená pod omítku</t>
  </si>
  <si>
    <t>m</t>
  </si>
  <si>
    <t>16</t>
  </si>
  <si>
    <t>775527605</t>
  </si>
  <si>
    <t>Montáž trubek elektroinstalačních s nasunutím nebo našroubováním do krabic plastových ohebných, uložených pod omítku, vnější Ø přes 11 do 23 mm</t>
  </si>
  <si>
    <t>14</t>
  </si>
  <si>
    <t>M</t>
  </si>
  <si>
    <t>34571150</t>
  </si>
  <si>
    <t>trubka elektroinstalační ohebná z PH, D 12/16mm</t>
  </si>
  <si>
    <t>32</t>
  </si>
  <si>
    <t>1029274288</t>
  </si>
  <si>
    <t>15</t>
  </si>
  <si>
    <t>741110501</t>
  </si>
  <si>
    <t>Montáž lišta a kanálek protahovací šířky do 60 mm</t>
  </si>
  <si>
    <t>-1615117338</t>
  </si>
  <si>
    <t>Montáž lišt a kanálků elektroinstalačních se spojkami, ohyby a rohy a s nasunutím do krabic protahovacích, šířky do 60 mm</t>
  </si>
  <si>
    <t>34571004</t>
  </si>
  <si>
    <t>lišta elektroinstalační hranatá PVC 20x20mm</t>
  </si>
  <si>
    <t>1810333060</t>
  </si>
  <si>
    <t>17</t>
  </si>
  <si>
    <t>741110551</t>
  </si>
  <si>
    <t>Montáž lišta a kanálek - utěsnění protipožární šířky do 40 mm</t>
  </si>
  <si>
    <t>790865294</t>
  </si>
  <si>
    <t>Montáž lišt a kanálků elektroinstalačních se spojkami, ohyby a rohy a s nasunutím do krabic doplňkových prvků protipožárního utěsnění, šířky do 40 mm</t>
  </si>
  <si>
    <t>18</t>
  </si>
  <si>
    <t>23170006</t>
  </si>
  <si>
    <t>pěna montážní PUR protipožární dvojsložková</t>
  </si>
  <si>
    <t>litr</t>
  </si>
  <si>
    <t>1165741666</t>
  </si>
  <si>
    <t>19</t>
  </si>
  <si>
    <t>741122016</t>
  </si>
  <si>
    <t>Montáž kabel Cu bez ukončení uložený pod omítku plný kulatý 3x2,5 až 6 mm2 (např. CYKY)</t>
  </si>
  <si>
    <t>1192437076</t>
  </si>
  <si>
    <t>Montáž kabelů měděných bez ukončení uložených pod omítku plných kulatých (např. CYKY), počtu a průřezu žil 3x2,5 až 6 mm2</t>
  </si>
  <si>
    <t>20</t>
  </si>
  <si>
    <t>34111036</t>
  </si>
  <si>
    <t>kabel instalační jádro Cu plné izolace PVC plášť PVC 450/750V (CYKY) 3x2,5mm2</t>
  </si>
  <si>
    <t>1711052282</t>
  </si>
  <si>
    <t>741122211</t>
  </si>
  <si>
    <t>Montáž kabel Cu plný kulatý žíla 3x1,5 až 6 mm2 uložený volně (např. CYKY)</t>
  </si>
  <si>
    <t>140091882</t>
  </si>
  <si>
    <t>Montáž kabelů měděných bez ukončení uložených volně nebo v liště plných kulatých (např. CYKY) počtu a průřezu žil 3x1,5 až 6 mm2</t>
  </si>
  <si>
    <t>22</t>
  </si>
  <si>
    <t>1110035154</t>
  </si>
  <si>
    <t>23</t>
  </si>
  <si>
    <t>741136321</t>
  </si>
  <si>
    <t>Napojení souboru žil průřez žíly do 16 mm2</t>
  </si>
  <si>
    <t>470687402</t>
  </si>
  <si>
    <t>Napojení souboru žil do skříně průřezu jedné žíly do 16 mm2</t>
  </si>
  <si>
    <t>24</t>
  </si>
  <si>
    <t>741310011</t>
  </si>
  <si>
    <t>Montáž ovladač nástěnný 1/0-tlačítkový zapínací prostředí normální se zapojením vodičů</t>
  </si>
  <si>
    <t>1787531573</t>
  </si>
  <si>
    <t>Montáž spínačů jedno nebo dvoupólových nástěnných se zapojením vodičů, pro prostředí normální ovladačů, řazení 1/0-tlačítkových zapínacích</t>
  </si>
  <si>
    <t>25</t>
  </si>
  <si>
    <t>741311004</t>
  </si>
  <si>
    <t>Montáž čidlo pohybu nástěnné se zapojením vodičů</t>
  </si>
  <si>
    <t>869260542</t>
  </si>
  <si>
    <t>Montáž spínačů speciálních se zapojením vodičů čidla pohybu nástěnného</t>
  </si>
  <si>
    <t>26</t>
  </si>
  <si>
    <t>741313082</t>
  </si>
  <si>
    <t>Montáž zásuvka chráněná v krabici šroubové připojení 2P+PE prostředí venkovní, mokré se zapojením vodičů</t>
  </si>
  <si>
    <t>-1648451474</t>
  </si>
  <si>
    <t>Montáž zásuvek domovních se zapojením vodičů šroubové připojení venkovní nebo mokré, provedení 2P + PE</t>
  </si>
  <si>
    <t>27</t>
  </si>
  <si>
    <t>34555229</t>
  </si>
  <si>
    <t>zásuvka nástěnná jednonásobná s víčkem, IP44, šroubové svorky</t>
  </si>
  <si>
    <t>-1460682026</t>
  </si>
  <si>
    <t>28</t>
  </si>
  <si>
    <t>741320105</t>
  </si>
  <si>
    <t>Montáž jističů jednopólových nn do 25 A ve skříni se zapojením vodičů</t>
  </si>
  <si>
    <t>-2041950869</t>
  </si>
  <si>
    <t>Montáž jističů se zapojením vodičů jednopólových nn do 25 A ve skříni</t>
  </si>
  <si>
    <t>29</t>
  </si>
  <si>
    <t>35822107</t>
  </si>
  <si>
    <t>jistič 1-pólový 6 A vypínací charakteristika B vypínací schopnost 10 kA</t>
  </si>
  <si>
    <t>918450328</t>
  </si>
  <si>
    <t>30</t>
  </si>
  <si>
    <t>741920245</t>
  </si>
  <si>
    <t>Ucpávka prostupu tmelem samostatného kabelu do D 21 mm stěnou tl do 100 mm požární odolnost EI 90</t>
  </si>
  <si>
    <t>1892125729</t>
  </si>
  <si>
    <t>Protipožární ucpávky samostatných kabelů prostup stěnou, tloušťky do 100 mm tmelem požární odolnost EI 90, průměr kabelu do 21 mm</t>
  </si>
  <si>
    <t>31</t>
  </si>
  <si>
    <t>998741102</t>
  </si>
  <si>
    <t>Přesun hmot tonážní pro silnoproud v objektech v přes 6 do 12 m</t>
  </si>
  <si>
    <t>460154852</t>
  </si>
  <si>
    <t>Přesun hmot pro silnoproud stanovený z hmotnosti přesunovaného materiálu vodorovná dopravní vzdálenost do 50 m základní v objektech výšky přes 6 do 12 m</t>
  </si>
  <si>
    <t>766</t>
  </si>
  <si>
    <t>Konstrukce truhlářské</t>
  </si>
  <si>
    <t>766691915</t>
  </si>
  <si>
    <t>Vyvěšení nebo zavěšení dřevěných křídel dveří pl přes 2 m2</t>
  </si>
  <si>
    <t>-1163929114</t>
  </si>
  <si>
    <t>Ostatní práce vyvěšení nebo zavěšení křídel dřevěných dveřních, plochy přes 2 m2</t>
  </si>
  <si>
    <t>767</t>
  </si>
  <si>
    <t>Konstrukce zámečnické</t>
  </si>
  <si>
    <t>33</t>
  </si>
  <si>
    <t>767641112</t>
  </si>
  <si>
    <t>Montáž automatických dveří linerálních v do 2,2 m š přes 1,0 do 1,8 m</t>
  </si>
  <si>
    <t>1431827351</t>
  </si>
  <si>
    <t>Montáž automatických dveří posuvných, výšky do 2200 mm lineárních, šířky přes 1000 do 1800 mm</t>
  </si>
  <si>
    <t>34</t>
  </si>
  <si>
    <t>55329130R</t>
  </si>
  <si>
    <t>dveře automatické vnitřní lineární, rám Al profily 25mm, zasklení jednoduché bezpečnostní, 1křídlé 1100x2200mm</t>
  </si>
  <si>
    <t>427738931</t>
  </si>
  <si>
    <t xml:space="preserve">dveře automatické vnitřní lineární, rám Al profily 25mm, zasklení jednoduché bezpečnostní, 1křídlé 1100x2200mm.
Požární odolností EI - 30 DP1 C
Vybava automatických dveří: 
-  asynchronní bezkartáčový motor bez převodovky
 - volitelný motor s dvojitým vinutím pro únikovou cestu dle EN 16005
 - exteriérový i interiérový pohybový snímač kombinovaný - s bezp. funkcí hlídání prostoru 
- elektrický zámek 
- záložní zdroj pro nouzové otevření a zavření dveří při výpadku proudu 
- zasklení dveřních křídel – vrstvené nebo tvrzené sklo 
- programový přepínač „FSD6“ umožňující volbu provozních režimů a zobrazení provozních stavů 
- prioritní otevření 
- Napájení z jištěné el. zásuvky 230V / 6A / 50Hz – jmenovitý příkon 70 W.
- modul vstupu
-vnitřní ovládací panel
- magnetický zámek (LK2)
- celoplošné tlačítko se symbolem únikové cesty
</t>
  </si>
  <si>
    <t>35</t>
  </si>
  <si>
    <t>767651126R</t>
  </si>
  <si>
    <t>Montáž automatických dveří linerálních elektrického pohonu</t>
  </si>
  <si>
    <t>-723268781</t>
  </si>
  <si>
    <t>36</t>
  </si>
  <si>
    <t>998767102</t>
  </si>
  <si>
    <t>Přesun hmot tonážní pro zámečnické konstrukce v objektech v přes 6 do 12 m</t>
  </si>
  <si>
    <t>1708972385</t>
  </si>
  <si>
    <t>Přesun hmot pro zámečnické konstrukce stanovený z hmotnosti přesunovaného materiálu vodorovná dopravní vzdálenost do 50 m základní v objektech výšky přes 6 do 12 m</t>
  </si>
  <si>
    <t>784</t>
  </si>
  <si>
    <t>Dokončovací práce - malby a tapety</t>
  </si>
  <si>
    <t>37</t>
  </si>
  <si>
    <t>784111001</t>
  </si>
  <si>
    <t>Oprášení (ometení ) podkladu v místnostech v do 3,80 m</t>
  </si>
  <si>
    <t>-1386522294</t>
  </si>
  <si>
    <t>Oprášení (ometení) podkladu v místnostech výšky do 3,80 m</t>
  </si>
  <si>
    <t>38</t>
  </si>
  <si>
    <t>784181121</t>
  </si>
  <si>
    <t>Hloubková jednonásobná bezbarvá penetrace podkladu v místnostech v do 3,80 m</t>
  </si>
  <si>
    <t>1036333801</t>
  </si>
  <si>
    <t>Penetrace podkladu jednonásobná hloubková akrylátová bezbarvá v místnostech výšky do 3,80 m</t>
  </si>
  <si>
    <t>39</t>
  </si>
  <si>
    <t>784211101</t>
  </si>
  <si>
    <t>Dvojnásobné bílé malby ze směsí za mokra výborně oděruvzdorných v místnostech v do 3,80 m</t>
  </si>
  <si>
    <t>-1621699526</t>
  </si>
  <si>
    <t>Malby z malířských směsí oděruvzdorných za mokra dvojnásobné, bílé za mokra oděruvzdorné výborně v místnostech výšky do 3,80 m</t>
  </si>
  <si>
    <t>Práce a dodávky M</t>
  </si>
  <si>
    <t>46-M</t>
  </si>
  <si>
    <t>Zemní práce při extr.mont.pracích</t>
  </si>
  <si>
    <t>40</t>
  </si>
  <si>
    <t>460941231</t>
  </si>
  <si>
    <t>Vyplnění a omítnutí rýh při elektroinstalacích ve stěnách hl přes 5 do 7 cm a š do 7 cm</t>
  </si>
  <si>
    <t>64</t>
  </si>
  <si>
    <t>1685712425</t>
  </si>
  <si>
    <t>Vyplnění rýh vyplnění a omítnutí rýh ve stěnách hloubky přes 5 do 7 cm a šířky do 7 cm</t>
  </si>
  <si>
    <t>41</t>
  </si>
  <si>
    <t>460952111</t>
  </si>
  <si>
    <t>Zazdívka otvorů při elektroinstalacích cihlami pálenými pl do 0,0225 m2 a tl do 15 cm</t>
  </si>
  <si>
    <t>-157495865</t>
  </si>
  <si>
    <t>Vyplnění otvorů zazdívka otvorů ve zdivu cihlami pálenými plochy do 0,0225 m2 a tloušťky do 15 cm</t>
  </si>
  <si>
    <t>42</t>
  </si>
  <si>
    <t>460952114</t>
  </si>
  <si>
    <t>Zazdívka otvorů při elektroinstalacích cihlami pálenými pl do 0,0225 m2 a tl přes 45 do 60 cm</t>
  </si>
  <si>
    <t>1505584948</t>
  </si>
  <si>
    <t>Vyplnění otvorů zazdívka otvorů ve zdivu cihlami pálenými plochy do 0,0225 m2 a tloušťky přes 45 do 60 cm</t>
  </si>
  <si>
    <t>43</t>
  </si>
  <si>
    <t>468081311</t>
  </si>
  <si>
    <t>Vybourání otvorů pro elektroinstalace ve zdivu cihelném pl do 0,0225 m2 tl do 15 cm</t>
  </si>
  <si>
    <t>-2139953211</t>
  </si>
  <si>
    <t>Vybourání otvorů ve zdivu cihelném plochy do 0,0225 m2 a tloušťky do 15 cm</t>
  </si>
  <si>
    <t>44</t>
  </si>
  <si>
    <t>468081314</t>
  </si>
  <si>
    <t>Vybourání otvorů pro elektroinstalace ve zdivu cihelném pl do 0,0225 m2 tl přes 45 do 60 cm</t>
  </si>
  <si>
    <t>-1568891126</t>
  </si>
  <si>
    <t>Vybourání otvorů ve zdivu cihelném plochy do 0,0225 m2 a tloušťky přes 45 do 60 cm</t>
  </si>
  <si>
    <t>45</t>
  </si>
  <si>
    <t>468101431</t>
  </si>
  <si>
    <t>Vysekání rýh pro montáž trubek a kabelů v cihelných zdech hl přes 5 do 7 cm a š do 7 cm</t>
  </si>
  <si>
    <t>757708806</t>
  </si>
  <si>
    <t>Vysekání rýh pro montáž trubek a kabelů v cihelných zdech hloubky přes 5 do 7 cm a šířky do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</si>
</sst>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9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R5" s="17"/>
      <c r="BE5" s="171" t="s">
        <v>15</v>
      </c>
      <c r="BS5" s="14" t="s">
        <v>6</v>
      </c>
    </row>
    <row r="6" spans="1:74" s="1" customFormat="1" ht="36.9" customHeight="1">
      <c r="B6" s="17"/>
      <c r="D6" s="23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R6" s="17"/>
      <c r="BE6" s="172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2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2"/>
      <c r="BS8" s="14" t="s">
        <v>6</v>
      </c>
    </row>
    <row r="9" spans="1:74" s="1" customFormat="1" ht="14.4" customHeight="1">
      <c r="B9" s="17"/>
      <c r="AR9" s="17"/>
      <c r="BE9" s="172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172"/>
      <c r="BS10" s="14" t="s">
        <v>6</v>
      </c>
    </row>
    <row r="11" spans="1:74" s="1" customFormat="1" ht="18.45" customHeight="1">
      <c r="B11" s="17"/>
      <c r="E11" s="22" t="s">
        <v>27</v>
      </c>
      <c r="AK11" s="24" t="s">
        <v>28</v>
      </c>
      <c r="AN11" s="22" t="s">
        <v>1</v>
      </c>
      <c r="AR11" s="17"/>
      <c r="BE11" s="172"/>
      <c r="BS11" s="14" t="s">
        <v>6</v>
      </c>
    </row>
    <row r="12" spans="1:74" s="1" customFormat="1" ht="6.9" customHeight="1">
      <c r="B12" s="17"/>
      <c r="AR12" s="17"/>
      <c r="BE12" s="172"/>
      <c r="BS12" s="14" t="s">
        <v>6</v>
      </c>
    </row>
    <row r="13" spans="1:74" s="1" customFormat="1" ht="12" customHeight="1">
      <c r="B13" s="17"/>
      <c r="D13" s="24" t="s">
        <v>29</v>
      </c>
      <c r="AK13" s="24" t="s">
        <v>25</v>
      </c>
      <c r="AN13" s="26" t="s">
        <v>30</v>
      </c>
      <c r="AR13" s="17"/>
      <c r="BE13" s="172"/>
      <c r="BS13" s="14" t="s">
        <v>6</v>
      </c>
    </row>
    <row r="14" spans="1:74" ht="13.2">
      <c r="B14" s="17"/>
      <c r="E14" s="177" t="s">
        <v>30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4" t="s">
        <v>28</v>
      </c>
      <c r="AN14" s="26" t="s">
        <v>30</v>
      </c>
      <c r="AR14" s="17"/>
      <c r="BE14" s="172"/>
      <c r="BS14" s="14" t="s">
        <v>6</v>
      </c>
    </row>
    <row r="15" spans="1:74" s="1" customFormat="1" ht="6.9" customHeight="1">
      <c r="B15" s="17"/>
      <c r="AR15" s="17"/>
      <c r="BE15" s="172"/>
      <c r="BS15" s="14" t="s">
        <v>3</v>
      </c>
    </row>
    <row r="16" spans="1:74" s="1" customFormat="1" ht="12" customHeight="1">
      <c r="B16" s="17"/>
      <c r="D16" s="24" t="s">
        <v>31</v>
      </c>
      <c r="AK16" s="24" t="s">
        <v>25</v>
      </c>
      <c r="AN16" s="22" t="s">
        <v>32</v>
      </c>
      <c r="AR16" s="17"/>
      <c r="BE16" s="172"/>
      <c r="BS16" s="14" t="s">
        <v>3</v>
      </c>
    </row>
    <row r="17" spans="1:71" s="1" customFormat="1" ht="18.45" customHeight="1">
      <c r="B17" s="17"/>
      <c r="E17" s="22" t="s">
        <v>33</v>
      </c>
      <c r="AK17" s="24" t="s">
        <v>28</v>
      </c>
      <c r="AN17" s="22" t="s">
        <v>1</v>
      </c>
      <c r="AR17" s="17"/>
      <c r="BE17" s="172"/>
      <c r="BS17" s="14" t="s">
        <v>34</v>
      </c>
    </row>
    <row r="18" spans="1:71" s="1" customFormat="1" ht="6.9" customHeight="1">
      <c r="B18" s="17"/>
      <c r="AR18" s="17"/>
      <c r="BE18" s="172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172"/>
      <c r="BS19" s="14" t="s">
        <v>6</v>
      </c>
    </row>
    <row r="20" spans="1:71" s="1" customFormat="1" ht="18.45" customHeight="1">
      <c r="B20" s="17"/>
      <c r="E20" s="22" t="s">
        <v>36</v>
      </c>
      <c r="AK20" s="24" t="s">
        <v>28</v>
      </c>
      <c r="AN20" s="22" t="s">
        <v>1</v>
      </c>
      <c r="AR20" s="17"/>
      <c r="BE20" s="172"/>
      <c r="BS20" s="14" t="s">
        <v>34</v>
      </c>
    </row>
    <row r="21" spans="1:71" s="1" customFormat="1" ht="6.9" customHeight="1">
      <c r="B21" s="17"/>
      <c r="AR21" s="17"/>
      <c r="BE21" s="172"/>
    </row>
    <row r="22" spans="1:71" s="1" customFormat="1" ht="12" customHeight="1">
      <c r="B22" s="17"/>
      <c r="D22" s="24" t="s">
        <v>37</v>
      </c>
      <c r="AR22" s="17"/>
      <c r="BE22" s="172"/>
    </row>
    <row r="23" spans="1:71" s="1" customFormat="1" ht="16.5" customHeight="1">
      <c r="B23" s="17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7"/>
      <c r="BE23" s="172"/>
    </row>
    <row r="24" spans="1:71" s="1" customFormat="1" ht="6.9" customHeight="1">
      <c r="B24" s="17"/>
      <c r="AR24" s="17"/>
      <c r="BE24" s="172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2"/>
    </row>
    <row r="26" spans="1:71" s="2" customFormat="1" ht="25.95" customHeight="1">
      <c r="A26" s="29"/>
      <c r="B26" s="30"/>
      <c r="C26" s="29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0">
        <f>ROUND(AG94,2)</f>
        <v>0</v>
      </c>
      <c r="AL26" s="181"/>
      <c r="AM26" s="181"/>
      <c r="AN26" s="181"/>
      <c r="AO26" s="181"/>
      <c r="AP26" s="29"/>
      <c r="AQ26" s="29"/>
      <c r="AR26" s="30"/>
      <c r="BE26" s="172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2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2" t="s">
        <v>39</v>
      </c>
      <c r="M28" s="182"/>
      <c r="N28" s="182"/>
      <c r="O28" s="182"/>
      <c r="P28" s="182"/>
      <c r="Q28" s="29"/>
      <c r="R28" s="29"/>
      <c r="S28" s="29"/>
      <c r="T28" s="29"/>
      <c r="U28" s="29"/>
      <c r="V28" s="29"/>
      <c r="W28" s="182" t="s">
        <v>40</v>
      </c>
      <c r="X28" s="182"/>
      <c r="Y28" s="182"/>
      <c r="Z28" s="182"/>
      <c r="AA28" s="182"/>
      <c r="AB28" s="182"/>
      <c r="AC28" s="182"/>
      <c r="AD28" s="182"/>
      <c r="AE28" s="182"/>
      <c r="AF28" s="29"/>
      <c r="AG28" s="29"/>
      <c r="AH28" s="29"/>
      <c r="AI28" s="29"/>
      <c r="AJ28" s="29"/>
      <c r="AK28" s="182" t="s">
        <v>41</v>
      </c>
      <c r="AL28" s="182"/>
      <c r="AM28" s="182"/>
      <c r="AN28" s="182"/>
      <c r="AO28" s="182"/>
      <c r="AP28" s="29"/>
      <c r="AQ28" s="29"/>
      <c r="AR28" s="30"/>
      <c r="BE28" s="172"/>
    </row>
    <row r="29" spans="1:71" s="3" customFormat="1" ht="14.4" customHeight="1">
      <c r="B29" s="34"/>
      <c r="D29" s="24" t="s">
        <v>42</v>
      </c>
      <c r="F29" s="24" t="s">
        <v>43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4"/>
      <c r="BE29" s="173"/>
    </row>
    <row r="30" spans="1:71" s="3" customFormat="1" ht="14.4" customHeight="1">
      <c r="B30" s="34"/>
      <c r="F30" s="24" t="s">
        <v>44</v>
      </c>
      <c r="L30" s="185">
        <v>0.12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4"/>
      <c r="BE30" s="173"/>
    </row>
    <row r="31" spans="1:71" s="3" customFormat="1" ht="14.4" hidden="1" customHeight="1">
      <c r="B31" s="34"/>
      <c r="F31" s="24" t="s">
        <v>45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4"/>
      <c r="BE31" s="173"/>
    </row>
    <row r="32" spans="1:71" s="3" customFormat="1" ht="14.4" hidden="1" customHeight="1">
      <c r="B32" s="34"/>
      <c r="F32" s="24" t="s">
        <v>46</v>
      </c>
      <c r="L32" s="185">
        <v>0.12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4"/>
      <c r="BE32" s="173"/>
    </row>
    <row r="33" spans="1:57" s="3" customFormat="1" ht="14.4" hidden="1" customHeight="1">
      <c r="B33" s="34"/>
      <c r="F33" s="24" t="s">
        <v>47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4"/>
      <c r="BE33" s="173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2"/>
    </row>
    <row r="35" spans="1:57" s="2" customFormat="1" ht="25.95" customHeight="1">
      <c r="A35" s="29"/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86" t="s">
        <v>50</v>
      </c>
      <c r="Y35" s="187"/>
      <c r="Z35" s="187"/>
      <c r="AA35" s="187"/>
      <c r="AB35" s="187"/>
      <c r="AC35" s="37"/>
      <c r="AD35" s="37"/>
      <c r="AE35" s="37"/>
      <c r="AF35" s="37"/>
      <c r="AG35" s="37"/>
      <c r="AH35" s="37"/>
      <c r="AI35" s="37"/>
      <c r="AJ35" s="37"/>
      <c r="AK35" s="188">
        <f>SUM(AK26:AK33)</f>
        <v>0</v>
      </c>
      <c r="AL35" s="187"/>
      <c r="AM35" s="187"/>
      <c r="AN35" s="187"/>
      <c r="AO35" s="189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0" t="s">
        <v>55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56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" customHeight="1">
      <c r="A82" s="29"/>
      <c r="B82" s="30"/>
      <c r="C82" s="18" t="s">
        <v>57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4" t="s">
        <v>13</v>
      </c>
      <c r="L84" s="4" t="str">
        <f>K5</f>
        <v>20240313</v>
      </c>
      <c r="AR84" s="48"/>
    </row>
    <row r="85" spans="1:90" s="5" customFormat="1" ht="36.9" customHeight="1">
      <c r="B85" s="49"/>
      <c r="C85" s="50" t="s">
        <v>16</v>
      </c>
      <c r="L85" s="190" t="str">
        <f>K6</f>
        <v>Výměna dveří v městské nemocnici v Odrách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R85" s="49"/>
    </row>
    <row r="86" spans="1:90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Odry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2" t="str">
        <f>IF(AN8= "","",AN8)</f>
        <v>13. 3. 2024</v>
      </c>
      <c r="AN87" s="192"/>
      <c r="AO87" s="29"/>
      <c r="AP87" s="29"/>
      <c r="AQ87" s="29"/>
      <c r="AR87" s="30"/>
      <c r="BE87" s="29"/>
    </row>
    <row r="88" spans="1:90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15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Odry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31</v>
      </c>
      <c r="AJ89" s="29"/>
      <c r="AK89" s="29"/>
      <c r="AL89" s="29"/>
      <c r="AM89" s="193" t="str">
        <f>IF(E17="","",E17)</f>
        <v>Ing. Petr Elkner</v>
      </c>
      <c r="AN89" s="194"/>
      <c r="AO89" s="194"/>
      <c r="AP89" s="194"/>
      <c r="AQ89" s="29"/>
      <c r="AR89" s="30"/>
      <c r="AS89" s="195" t="s">
        <v>58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15" customHeight="1">
      <c r="A90" s="29"/>
      <c r="B90" s="30"/>
      <c r="C90" s="24" t="s">
        <v>29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193" t="str">
        <f>IF(E20="","",E20)</f>
        <v xml:space="preserve"> </v>
      </c>
      <c r="AN90" s="194"/>
      <c r="AO90" s="194"/>
      <c r="AP90" s="194"/>
      <c r="AQ90" s="29"/>
      <c r="AR90" s="30"/>
      <c r="AS90" s="197"/>
      <c r="AT90" s="19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7"/>
      <c r="AT91" s="19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199" t="s">
        <v>59</v>
      </c>
      <c r="D92" s="200"/>
      <c r="E92" s="200"/>
      <c r="F92" s="200"/>
      <c r="G92" s="200"/>
      <c r="H92" s="57"/>
      <c r="I92" s="201" t="s">
        <v>60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61</v>
      </c>
      <c r="AH92" s="200"/>
      <c r="AI92" s="200"/>
      <c r="AJ92" s="200"/>
      <c r="AK92" s="200"/>
      <c r="AL92" s="200"/>
      <c r="AM92" s="200"/>
      <c r="AN92" s="201" t="s">
        <v>62</v>
      </c>
      <c r="AO92" s="200"/>
      <c r="AP92" s="203"/>
      <c r="AQ92" s="58" t="s">
        <v>63</v>
      </c>
      <c r="AR92" s="30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  <c r="BE92" s="29"/>
    </row>
    <row r="93" spans="1:90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77</v>
      </c>
      <c r="BT94" s="74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0" s="7" customFormat="1" ht="24.75" customHeight="1">
      <c r="A95" s="75" t="s">
        <v>81</v>
      </c>
      <c r="B95" s="76"/>
      <c r="C95" s="77"/>
      <c r="D95" s="206" t="s">
        <v>14</v>
      </c>
      <c r="E95" s="206"/>
      <c r="F95" s="206"/>
      <c r="G95" s="206"/>
      <c r="H95" s="206"/>
      <c r="I95" s="78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'20240313 - Výměna dveří v...'!J28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9" t="s">
        <v>82</v>
      </c>
      <c r="AR95" s="76"/>
      <c r="AS95" s="80">
        <v>0</v>
      </c>
      <c r="AT95" s="81">
        <f>ROUND(SUM(AV95:AW95),2)</f>
        <v>0</v>
      </c>
      <c r="AU95" s="82">
        <f>'20240313 - Výměna dveří v...'!P124</f>
        <v>0</v>
      </c>
      <c r="AV95" s="81">
        <f>'20240313 - Výměna dveří v...'!J31</f>
        <v>0</v>
      </c>
      <c r="AW95" s="81">
        <f>'20240313 - Výměna dveří v...'!J32</f>
        <v>0</v>
      </c>
      <c r="AX95" s="81">
        <f>'20240313 - Výměna dveří v...'!J33</f>
        <v>0</v>
      </c>
      <c r="AY95" s="81">
        <f>'20240313 - Výměna dveří v...'!J34</f>
        <v>0</v>
      </c>
      <c r="AZ95" s="81">
        <f>'20240313 - Výměna dveří v...'!F31</f>
        <v>0</v>
      </c>
      <c r="BA95" s="81">
        <f>'20240313 - Výměna dveří v...'!F32</f>
        <v>0</v>
      </c>
      <c r="BB95" s="81">
        <f>'20240313 - Výměna dveří v...'!F33</f>
        <v>0</v>
      </c>
      <c r="BC95" s="81">
        <f>'20240313 - Výměna dveří v...'!F34</f>
        <v>0</v>
      </c>
      <c r="BD95" s="83">
        <f>'20240313 - Výměna dveří v...'!F35</f>
        <v>0</v>
      </c>
      <c r="BT95" s="84" t="s">
        <v>83</v>
      </c>
      <c r="BU95" s="84" t="s">
        <v>84</v>
      </c>
      <c r="BV95" s="84" t="s">
        <v>79</v>
      </c>
      <c r="BW95" s="84" t="s">
        <v>4</v>
      </c>
      <c r="BX95" s="84" t="s">
        <v>80</v>
      </c>
      <c r="CL95" s="84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40313 - Výměna dveří v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9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1:46" s="1" customFormat="1" ht="24.9" customHeight="1">
      <c r="B4" s="17"/>
      <c r="D4" s="18" t="s">
        <v>86</v>
      </c>
      <c r="L4" s="17"/>
      <c r="M4" s="85" t="s">
        <v>10</v>
      </c>
      <c r="AT4" s="14" t="s">
        <v>3</v>
      </c>
    </row>
    <row r="5" spans="1:46" s="1" customFormat="1" ht="6.9" customHeight="1">
      <c r="B5" s="17"/>
      <c r="L5" s="17"/>
    </row>
    <row r="6" spans="1:46" s="2" customFormat="1" ht="12" customHeight="1">
      <c r="A6" s="29"/>
      <c r="B6" s="30"/>
      <c r="C6" s="29"/>
      <c r="D6" s="24" t="s">
        <v>16</v>
      </c>
      <c r="E6" s="29"/>
      <c r="F6" s="29"/>
      <c r="G6" s="29"/>
      <c r="H6" s="29"/>
      <c r="I6" s="29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190" t="s">
        <v>17</v>
      </c>
      <c r="F7" s="210"/>
      <c r="G7" s="210"/>
      <c r="H7" s="210"/>
      <c r="I7" s="29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 ht="10.199999999999999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18</v>
      </c>
      <c r="E9" s="29"/>
      <c r="F9" s="22" t="s">
        <v>1</v>
      </c>
      <c r="G9" s="29"/>
      <c r="H9" s="29"/>
      <c r="I9" s="24" t="s">
        <v>19</v>
      </c>
      <c r="J9" s="22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20</v>
      </c>
      <c r="E10" s="29"/>
      <c r="F10" s="22" t="s">
        <v>21</v>
      </c>
      <c r="G10" s="29"/>
      <c r="H10" s="29"/>
      <c r="I10" s="24" t="s">
        <v>22</v>
      </c>
      <c r="J10" s="52" t="str">
        <f>'Rekapitulace stavby'!AN8</f>
        <v>13. 3. 2024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8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24</v>
      </c>
      <c r="E12" s="29"/>
      <c r="F12" s="29"/>
      <c r="G12" s="29"/>
      <c r="H12" s="29"/>
      <c r="I12" s="24" t="s">
        <v>25</v>
      </c>
      <c r="J12" s="22" t="s">
        <v>26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2" t="s">
        <v>27</v>
      </c>
      <c r="F13" s="29"/>
      <c r="G13" s="29"/>
      <c r="H13" s="29"/>
      <c r="I13" s="24" t="s">
        <v>28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29</v>
      </c>
      <c r="E15" s="29"/>
      <c r="F15" s="29"/>
      <c r="G15" s="29"/>
      <c r="H15" s="29"/>
      <c r="I15" s="24" t="s">
        <v>25</v>
      </c>
      <c r="J15" s="25" t="str">
        <f>'Rekapitulace stavby'!AN13</f>
        <v>Vyplň údaj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11" t="str">
        <f>'Rekapitulace stavby'!E14</f>
        <v>Vyplň údaj</v>
      </c>
      <c r="F16" s="174"/>
      <c r="G16" s="174"/>
      <c r="H16" s="174"/>
      <c r="I16" s="24" t="s">
        <v>28</v>
      </c>
      <c r="J16" s="25" t="str">
        <f>'Rekapitulace stavby'!AN14</f>
        <v>Vyplň údaj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31</v>
      </c>
      <c r="E18" s="29"/>
      <c r="F18" s="29"/>
      <c r="G18" s="29"/>
      <c r="H18" s="29"/>
      <c r="I18" s="24" t="s">
        <v>25</v>
      </c>
      <c r="J18" s="22" t="s">
        <v>32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33</v>
      </c>
      <c r="F19" s="29"/>
      <c r="G19" s="29"/>
      <c r="H19" s="29"/>
      <c r="I19" s="24" t="s">
        <v>28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35</v>
      </c>
      <c r="E21" s="29"/>
      <c r="F21" s="29"/>
      <c r="G21" s="29"/>
      <c r="H21" s="29"/>
      <c r="I21" s="24" t="s">
        <v>25</v>
      </c>
      <c r="J21" s="22" t="str">
        <f>IF('Rekapitulace stavby'!AN19="","",'Rekapitulace stavby'!AN19)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" t="str">
        <f>IF('Rekapitulace stavby'!E20="","",'Rekapitulace stavby'!E20)</f>
        <v xml:space="preserve"> </v>
      </c>
      <c r="F22" s="29"/>
      <c r="G22" s="29"/>
      <c r="H22" s="29"/>
      <c r="I22" s="24" t="s">
        <v>28</v>
      </c>
      <c r="J22" s="22" t="str">
        <f>IF('Rekapitulace stavby'!AN20="","",'Rekapitulace stavby'!AN20)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37</v>
      </c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86"/>
      <c r="B25" s="87"/>
      <c r="C25" s="86"/>
      <c r="D25" s="86"/>
      <c r="E25" s="179" t="s">
        <v>1</v>
      </c>
      <c r="F25" s="179"/>
      <c r="G25" s="179"/>
      <c r="H25" s="179"/>
      <c r="I25" s="86"/>
      <c r="J25" s="86"/>
      <c r="K25" s="86"/>
      <c r="L25" s="88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</row>
    <row r="26" spans="1:31" s="2" customFormat="1" ht="6.9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63"/>
      <c r="E27" s="63"/>
      <c r="F27" s="63"/>
      <c r="G27" s="63"/>
      <c r="H27" s="63"/>
      <c r="I27" s="63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89" t="s">
        <v>38</v>
      </c>
      <c r="E28" s="29"/>
      <c r="F28" s="29"/>
      <c r="G28" s="29"/>
      <c r="H28" s="29"/>
      <c r="I28" s="29"/>
      <c r="J28" s="68">
        <f>ROUND(J124,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" customHeight="1">
      <c r="A30" s="29"/>
      <c r="B30" s="30"/>
      <c r="C30" s="29"/>
      <c r="D30" s="29"/>
      <c r="E30" s="29"/>
      <c r="F30" s="33" t="s">
        <v>40</v>
      </c>
      <c r="G30" s="29"/>
      <c r="H30" s="29"/>
      <c r="I30" s="33" t="s">
        <v>39</v>
      </c>
      <c r="J30" s="33" t="s">
        <v>41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" customHeight="1">
      <c r="A31" s="29"/>
      <c r="B31" s="30"/>
      <c r="C31" s="29"/>
      <c r="D31" s="90" t="s">
        <v>42</v>
      </c>
      <c r="E31" s="24" t="s">
        <v>43</v>
      </c>
      <c r="F31" s="91">
        <f>ROUND((SUM(BE124:BE226)),  2)</f>
        <v>0</v>
      </c>
      <c r="G31" s="29"/>
      <c r="H31" s="29"/>
      <c r="I31" s="92">
        <v>0.21</v>
      </c>
      <c r="J31" s="91">
        <f>ROUND(((SUM(BE124:BE226))*I31), 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4" t="s">
        <v>44</v>
      </c>
      <c r="F32" s="91">
        <f>ROUND((SUM(BF124:BF226)),  2)</f>
        <v>0</v>
      </c>
      <c r="G32" s="29"/>
      <c r="H32" s="29"/>
      <c r="I32" s="92">
        <v>0.12</v>
      </c>
      <c r="J32" s="91">
        <f>ROUND(((SUM(BF124:BF226))*I32), 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29"/>
      <c r="E33" s="24" t="s">
        <v>45</v>
      </c>
      <c r="F33" s="91">
        <f>ROUND((SUM(BG124:BG226)),  2)</f>
        <v>0</v>
      </c>
      <c r="G33" s="29"/>
      <c r="H33" s="29"/>
      <c r="I33" s="92">
        <v>0.21</v>
      </c>
      <c r="J33" s="91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46</v>
      </c>
      <c r="F34" s="91">
        <f>ROUND((SUM(BH124:BH226)),  2)</f>
        <v>0</v>
      </c>
      <c r="G34" s="29"/>
      <c r="H34" s="29"/>
      <c r="I34" s="92">
        <v>0.12</v>
      </c>
      <c r="J34" s="91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47</v>
      </c>
      <c r="F35" s="91">
        <f>ROUND((SUM(BI124:BI226)),  2)</f>
        <v>0</v>
      </c>
      <c r="G35" s="29"/>
      <c r="H35" s="29"/>
      <c r="I35" s="92">
        <v>0</v>
      </c>
      <c r="J35" s="9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93"/>
      <c r="D37" s="94" t="s">
        <v>48</v>
      </c>
      <c r="E37" s="57"/>
      <c r="F37" s="57"/>
      <c r="G37" s="95" t="s">
        <v>49</v>
      </c>
      <c r="H37" s="96" t="s">
        <v>50</v>
      </c>
      <c r="I37" s="57"/>
      <c r="J37" s="97">
        <f>SUM(J28:J35)</f>
        <v>0</v>
      </c>
      <c r="K37" s="98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" customHeight="1">
      <c r="B39" s="17"/>
      <c r="L39" s="17"/>
    </row>
    <row r="40" spans="1:31" s="1" customFormat="1" ht="14.4" customHeight="1">
      <c r="B40" s="17"/>
      <c r="L40" s="17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2" t="s">
        <v>53</v>
      </c>
      <c r="E61" s="32"/>
      <c r="F61" s="99" t="s">
        <v>54</v>
      </c>
      <c r="G61" s="42" t="s">
        <v>53</v>
      </c>
      <c r="H61" s="32"/>
      <c r="I61" s="32"/>
      <c r="J61" s="10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2" t="s">
        <v>53</v>
      </c>
      <c r="E76" s="32"/>
      <c r="F76" s="99" t="s">
        <v>54</v>
      </c>
      <c r="G76" s="42" t="s">
        <v>53</v>
      </c>
      <c r="H76" s="32"/>
      <c r="I76" s="32"/>
      <c r="J76" s="10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87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90" t="str">
        <f>E7</f>
        <v>Výměna dveří v městské nemocnici v Odrách</v>
      </c>
      <c r="F85" s="210"/>
      <c r="G85" s="210"/>
      <c r="H85" s="21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20</v>
      </c>
      <c r="D87" s="29"/>
      <c r="E87" s="29"/>
      <c r="F87" s="22" t="str">
        <f>F10</f>
        <v>Odry</v>
      </c>
      <c r="G87" s="29"/>
      <c r="H87" s="29"/>
      <c r="I87" s="24" t="s">
        <v>22</v>
      </c>
      <c r="J87" s="52" t="str">
        <f>IF(J10="","",J10)</f>
        <v>13. 3. 2024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15" customHeight="1">
      <c r="A89" s="29"/>
      <c r="B89" s="30"/>
      <c r="C89" s="24" t="s">
        <v>24</v>
      </c>
      <c r="D89" s="29"/>
      <c r="E89" s="29"/>
      <c r="F89" s="22" t="str">
        <f>E13</f>
        <v>Město Odry</v>
      </c>
      <c r="G89" s="29"/>
      <c r="H89" s="29"/>
      <c r="I89" s="24" t="s">
        <v>31</v>
      </c>
      <c r="J89" s="27" t="str">
        <f>E19</f>
        <v>Ing. Petr Elkner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15" customHeight="1">
      <c r="A90" s="29"/>
      <c r="B90" s="30"/>
      <c r="C90" s="24" t="s">
        <v>29</v>
      </c>
      <c r="D90" s="29"/>
      <c r="E90" s="29"/>
      <c r="F90" s="22" t="str">
        <f>IF(E16="","",E16)</f>
        <v>Vyplň údaj</v>
      </c>
      <c r="G90" s="29"/>
      <c r="H90" s="29"/>
      <c r="I90" s="24" t="s">
        <v>35</v>
      </c>
      <c r="J90" s="27" t="str">
        <f>E22</f>
        <v xml:space="preserve"> 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1" t="s">
        <v>88</v>
      </c>
      <c r="D92" s="93"/>
      <c r="E92" s="93"/>
      <c r="F92" s="93"/>
      <c r="G92" s="93"/>
      <c r="H92" s="93"/>
      <c r="I92" s="93"/>
      <c r="J92" s="102" t="s">
        <v>89</v>
      </c>
      <c r="K92" s="93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8" customHeight="1">
      <c r="A94" s="29"/>
      <c r="B94" s="30"/>
      <c r="C94" s="103" t="s">
        <v>90</v>
      </c>
      <c r="D94" s="29"/>
      <c r="E94" s="29"/>
      <c r="F94" s="29"/>
      <c r="G94" s="29"/>
      <c r="H94" s="29"/>
      <c r="I94" s="29"/>
      <c r="J94" s="68">
        <f>J124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91</v>
      </c>
    </row>
    <row r="95" spans="1:47" s="9" customFormat="1" ht="24.9" customHeight="1">
      <c r="B95" s="104"/>
      <c r="D95" s="105" t="s">
        <v>92</v>
      </c>
      <c r="E95" s="106"/>
      <c r="F95" s="106"/>
      <c r="G95" s="106"/>
      <c r="H95" s="106"/>
      <c r="I95" s="106"/>
      <c r="J95" s="107">
        <f>J125</f>
        <v>0</v>
      </c>
      <c r="L95" s="104"/>
    </row>
    <row r="96" spans="1:47" s="10" customFormat="1" ht="19.95" customHeight="1">
      <c r="B96" s="108"/>
      <c r="D96" s="109" t="s">
        <v>93</v>
      </c>
      <c r="E96" s="110"/>
      <c r="F96" s="110"/>
      <c r="G96" s="110"/>
      <c r="H96" s="110"/>
      <c r="I96" s="110"/>
      <c r="J96" s="111">
        <f>J126</f>
        <v>0</v>
      </c>
      <c r="L96" s="108"/>
    </row>
    <row r="97" spans="1:31" s="10" customFormat="1" ht="19.95" customHeight="1">
      <c r="B97" s="108"/>
      <c r="D97" s="109" t="s">
        <v>94</v>
      </c>
      <c r="E97" s="110"/>
      <c r="F97" s="110"/>
      <c r="G97" s="110"/>
      <c r="H97" s="110"/>
      <c r="I97" s="110"/>
      <c r="J97" s="111">
        <f>J139</f>
        <v>0</v>
      </c>
      <c r="L97" s="108"/>
    </row>
    <row r="98" spans="1:31" s="10" customFormat="1" ht="19.95" customHeight="1">
      <c r="B98" s="108"/>
      <c r="D98" s="109" t="s">
        <v>95</v>
      </c>
      <c r="E98" s="110"/>
      <c r="F98" s="110"/>
      <c r="G98" s="110"/>
      <c r="H98" s="110"/>
      <c r="I98" s="110"/>
      <c r="J98" s="111">
        <f>J142</f>
        <v>0</v>
      </c>
      <c r="L98" s="108"/>
    </row>
    <row r="99" spans="1:31" s="10" customFormat="1" ht="19.95" customHeight="1">
      <c r="B99" s="108"/>
      <c r="D99" s="109" t="s">
        <v>96</v>
      </c>
      <c r="E99" s="110"/>
      <c r="F99" s="110"/>
      <c r="G99" s="110"/>
      <c r="H99" s="110"/>
      <c r="I99" s="110"/>
      <c r="J99" s="111">
        <f>J149</f>
        <v>0</v>
      </c>
      <c r="L99" s="108"/>
    </row>
    <row r="100" spans="1:31" s="9" customFormat="1" ht="24.9" customHeight="1">
      <c r="B100" s="104"/>
      <c r="D100" s="105" t="s">
        <v>97</v>
      </c>
      <c r="E100" s="106"/>
      <c r="F100" s="106"/>
      <c r="G100" s="106"/>
      <c r="H100" s="106"/>
      <c r="I100" s="106"/>
      <c r="J100" s="107">
        <f>J154</f>
        <v>0</v>
      </c>
      <c r="L100" s="104"/>
    </row>
    <row r="101" spans="1:31" s="10" customFormat="1" ht="19.95" customHeight="1">
      <c r="B101" s="108"/>
      <c r="D101" s="109" t="s">
        <v>98</v>
      </c>
      <c r="E101" s="110"/>
      <c r="F101" s="110"/>
      <c r="G101" s="110"/>
      <c r="H101" s="110"/>
      <c r="I101" s="110"/>
      <c r="J101" s="111">
        <f>J155</f>
        <v>0</v>
      </c>
      <c r="L101" s="108"/>
    </row>
    <row r="102" spans="1:31" s="10" customFormat="1" ht="19.95" customHeight="1">
      <c r="B102" s="108"/>
      <c r="D102" s="109" t="s">
        <v>99</v>
      </c>
      <c r="E102" s="110"/>
      <c r="F102" s="110"/>
      <c r="G102" s="110"/>
      <c r="H102" s="110"/>
      <c r="I102" s="110"/>
      <c r="J102" s="111">
        <f>J194</f>
        <v>0</v>
      </c>
      <c r="L102" s="108"/>
    </row>
    <row r="103" spans="1:31" s="10" customFormat="1" ht="19.95" customHeight="1">
      <c r="B103" s="108"/>
      <c r="D103" s="109" t="s">
        <v>100</v>
      </c>
      <c r="E103" s="110"/>
      <c r="F103" s="110"/>
      <c r="G103" s="110"/>
      <c r="H103" s="110"/>
      <c r="I103" s="110"/>
      <c r="J103" s="111">
        <f>J197</f>
        <v>0</v>
      </c>
      <c r="L103" s="108"/>
    </row>
    <row r="104" spans="1:31" s="10" customFormat="1" ht="19.95" customHeight="1">
      <c r="B104" s="108"/>
      <c r="D104" s="109" t="s">
        <v>101</v>
      </c>
      <c r="E104" s="110"/>
      <c r="F104" s="110"/>
      <c r="G104" s="110"/>
      <c r="H104" s="110"/>
      <c r="I104" s="110"/>
      <c r="J104" s="111">
        <f>J206</f>
        <v>0</v>
      </c>
      <c r="L104" s="108"/>
    </row>
    <row r="105" spans="1:31" s="9" customFormat="1" ht="24.9" customHeight="1">
      <c r="B105" s="104"/>
      <c r="D105" s="105" t="s">
        <v>102</v>
      </c>
      <c r="E105" s="106"/>
      <c r="F105" s="106"/>
      <c r="G105" s="106"/>
      <c r="H105" s="106"/>
      <c r="I105" s="106"/>
      <c r="J105" s="107">
        <f>J213</f>
        <v>0</v>
      </c>
      <c r="L105" s="104"/>
    </row>
    <row r="106" spans="1:31" s="10" customFormat="1" ht="19.95" customHeight="1">
      <c r="B106" s="108"/>
      <c r="D106" s="109" t="s">
        <v>103</v>
      </c>
      <c r="E106" s="110"/>
      <c r="F106" s="110"/>
      <c r="G106" s="110"/>
      <c r="H106" s="110"/>
      <c r="I106" s="110"/>
      <c r="J106" s="111">
        <f>J214</f>
        <v>0</v>
      </c>
      <c r="L106" s="108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4.9" customHeight="1">
      <c r="A113" s="29"/>
      <c r="B113" s="30"/>
      <c r="C113" s="18" t="s">
        <v>104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0" t="str">
        <f>E7</f>
        <v>Výměna dveří v městské nemocnici v Odrách</v>
      </c>
      <c r="F116" s="210"/>
      <c r="G116" s="210"/>
      <c r="H116" s="21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20</v>
      </c>
      <c r="D118" s="29"/>
      <c r="E118" s="29"/>
      <c r="F118" s="22" t="str">
        <f>F10</f>
        <v>Odry</v>
      </c>
      <c r="G118" s="29"/>
      <c r="H118" s="29"/>
      <c r="I118" s="24" t="s">
        <v>22</v>
      </c>
      <c r="J118" s="52" t="str">
        <f>IF(J10="","",J10)</f>
        <v>13. 3. 2024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24</v>
      </c>
      <c r="D120" s="29"/>
      <c r="E120" s="29"/>
      <c r="F120" s="22" t="str">
        <f>E13</f>
        <v>Město Odry</v>
      </c>
      <c r="G120" s="29"/>
      <c r="H120" s="29"/>
      <c r="I120" s="24" t="s">
        <v>31</v>
      </c>
      <c r="J120" s="27" t="str">
        <f>E19</f>
        <v>Ing. Petr Elkner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29</v>
      </c>
      <c r="D121" s="29"/>
      <c r="E121" s="29"/>
      <c r="F121" s="22" t="str">
        <f>IF(E16="","",E16)</f>
        <v>Vyplň údaj</v>
      </c>
      <c r="G121" s="29"/>
      <c r="H121" s="29"/>
      <c r="I121" s="24" t="s">
        <v>35</v>
      </c>
      <c r="J121" s="27" t="str">
        <f>E22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2"/>
      <c r="B123" s="113"/>
      <c r="C123" s="114" t="s">
        <v>105</v>
      </c>
      <c r="D123" s="115" t="s">
        <v>63</v>
      </c>
      <c r="E123" s="115" t="s">
        <v>59</v>
      </c>
      <c r="F123" s="115" t="s">
        <v>60</v>
      </c>
      <c r="G123" s="115" t="s">
        <v>106</v>
      </c>
      <c r="H123" s="115" t="s">
        <v>107</v>
      </c>
      <c r="I123" s="115" t="s">
        <v>108</v>
      </c>
      <c r="J123" s="116" t="s">
        <v>89</v>
      </c>
      <c r="K123" s="117" t="s">
        <v>109</v>
      </c>
      <c r="L123" s="118"/>
      <c r="M123" s="59" t="s">
        <v>1</v>
      </c>
      <c r="N123" s="60" t="s">
        <v>42</v>
      </c>
      <c r="O123" s="60" t="s">
        <v>110</v>
      </c>
      <c r="P123" s="60" t="s">
        <v>111</v>
      </c>
      <c r="Q123" s="60" t="s">
        <v>112</v>
      </c>
      <c r="R123" s="60" t="s">
        <v>113</v>
      </c>
      <c r="S123" s="60" t="s">
        <v>114</v>
      </c>
      <c r="T123" s="61" t="s">
        <v>115</v>
      </c>
      <c r="U123" s="112"/>
      <c r="V123" s="112"/>
      <c r="W123" s="112"/>
      <c r="X123" s="112"/>
      <c r="Y123" s="112"/>
      <c r="Z123" s="112"/>
      <c r="AA123" s="112"/>
      <c r="AB123" s="112"/>
      <c r="AC123" s="112"/>
      <c r="AD123" s="112"/>
      <c r="AE123" s="112"/>
    </row>
    <row r="124" spans="1:65" s="2" customFormat="1" ht="22.8" customHeight="1">
      <c r="A124" s="29"/>
      <c r="B124" s="30"/>
      <c r="C124" s="66" t="s">
        <v>116</v>
      </c>
      <c r="D124" s="29"/>
      <c r="E124" s="29"/>
      <c r="F124" s="29"/>
      <c r="G124" s="29"/>
      <c r="H124" s="29"/>
      <c r="I124" s="29"/>
      <c r="J124" s="119">
        <f>BK124</f>
        <v>0</v>
      </c>
      <c r="K124" s="29"/>
      <c r="L124" s="30"/>
      <c r="M124" s="62"/>
      <c r="N124" s="53"/>
      <c r="O124" s="63"/>
      <c r="P124" s="120">
        <f>P125+P154+P213</f>
        <v>0</v>
      </c>
      <c r="Q124" s="63"/>
      <c r="R124" s="120">
        <f>R125+R154+R213</f>
        <v>3.26674774</v>
      </c>
      <c r="S124" s="63"/>
      <c r="T124" s="121">
        <f>T125+T154+T213</f>
        <v>0.40949999999999998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77</v>
      </c>
      <c r="AU124" s="14" t="s">
        <v>91</v>
      </c>
      <c r="BK124" s="122">
        <f>BK125+BK154+BK213</f>
        <v>0</v>
      </c>
    </row>
    <row r="125" spans="1:65" s="12" customFormat="1" ht="25.95" customHeight="1">
      <c r="B125" s="123"/>
      <c r="D125" s="124" t="s">
        <v>77</v>
      </c>
      <c r="E125" s="125" t="s">
        <v>117</v>
      </c>
      <c r="F125" s="125" t="s">
        <v>118</v>
      </c>
      <c r="I125" s="126"/>
      <c r="J125" s="127">
        <f>BK125</f>
        <v>0</v>
      </c>
      <c r="L125" s="123"/>
      <c r="M125" s="128"/>
      <c r="N125" s="129"/>
      <c r="O125" s="129"/>
      <c r="P125" s="130">
        <f>P126+P139+P142+P149</f>
        <v>0</v>
      </c>
      <c r="Q125" s="129"/>
      <c r="R125" s="130">
        <f>R126+R139+R142+R149</f>
        <v>2.5723409999999998</v>
      </c>
      <c r="S125" s="129"/>
      <c r="T125" s="131">
        <f>T126+T139+T142+T149</f>
        <v>0.252</v>
      </c>
      <c r="AR125" s="124" t="s">
        <v>83</v>
      </c>
      <c r="AT125" s="132" t="s">
        <v>77</v>
      </c>
      <c r="AU125" s="132" t="s">
        <v>78</v>
      </c>
      <c r="AY125" s="124" t="s">
        <v>119</v>
      </c>
      <c r="BK125" s="133">
        <f>BK126+BK139+BK142+BK149</f>
        <v>0</v>
      </c>
    </row>
    <row r="126" spans="1:65" s="12" customFormat="1" ht="22.8" customHeight="1">
      <c r="B126" s="123"/>
      <c r="D126" s="124" t="s">
        <v>77</v>
      </c>
      <c r="E126" s="134" t="s">
        <v>120</v>
      </c>
      <c r="F126" s="134" t="s">
        <v>121</v>
      </c>
      <c r="I126" s="126"/>
      <c r="J126" s="135">
        <f>BK126</f>
        <v>0</v>
      </c>
      <c r="L126" s="123"/>
      <c r="M126" s="128"/>
      <c r="N126" s="129"/>
      <c r="O126" s="129"/>
      <c r="P126" s="130">
        <f>SUM(P127:P138)</f>
        <v>0</v>
      </c>
      <c r="Q126" s="129"/>
      <c r="R126" s="130">
        <f>SUM(R127:R138)</f>
        <v>2.5723409999999998</v>
      </c>
      <c r="S126" s="129"/>
      <c r="T126" s="131">
        <f>SUM(T127:T138)</f>
        <v>0</v>
      </c>
      <c r="AR126" s="124" t="s">
        <v>83</v>
      </c>
      <c r="AT126" s="132" t="s">
        <v>77</v>
      </c>
      <c r="AU126" s="132" t="s">
        <v>83</v>
      </c>
      <c r="AY126" s="124" t="s">
        <v>119</v>
      </c>
      <c r="BK126" s="133">
        <f>SUM(BK127:BK138)</f>
        <v>0</v>
      </c>
    </row>
    <row r="127" spans="1:65" s="2" customFormat="1" ht="24.15" customHeight="1">
      <c r="A127" s="29"/>
      <c r="B127" s="136"/>
      <c r="C127" s="137" t="s">
        <v>83</v>
      </c>
      <c r="D127" s="137" t="s">
        <v>122</v>
      </c>
      <c r="E127" s="138" t="s">
        <v>123</v>
      </c>
      <c r="F127" s="139" t="s">
        <v>124</v>
      </c>
      <c r="G127" s="140" t="s">
        <v>125</v>
      </c>
      <c r="H127" s="141">
        <v>0.22500000000000001</v>
      </c>
      <c r="I127" s="142"/>
      <c r="J127" s="143">
        <f>ROUND(I127*H127,2)</f>
        <v>0</v>
      </c>
      <c r="K127" s="144"/>
      <c r="L127" s="30"/>
      <c r="M127" s="145" t="s">
        <v>1</v>
      </c>
      <c r="N127" s="146" t="s">
        <v>43</v>
      </c>
      <c r="O127" s="55"/>
      <c r="P127" s="147">
        <f>O127*H127</f>
        <v>0</v>
      </c>
      <c r="Q127" s="147">
        <v>3.8899999999999997E-2</v>
      </c>
      <c r="R127" s="147">
        <f>Q127*H127</f>
        <v>8.7524999999999999E-3</v>
      </c>
      <c r="S127" s="147">
        <v>0</v>
      </c>
      <c r="T127" s="14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9" t="s">
        <v>126</v>
      </c>
      <c r="AT127" s="149" t="s">
        <v>122</v>
      </c>
      <c r="AU127" s="149" t="s">
        <v>85</v>
      </c>
      <c r="AY127" s="14" t="s">
        <v>119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4" t="s">
        <v>83</v>
      </c>
      <c r="BK127" s="150">
        <f>ROUND(I127*H127,2)</f>
        <v>0</v>
      </c>
      <c r="BL127" s="14" t="s">
        <v>126</v>
      </c>
      <c r="BM127" s="149" t="s">
        <v>127</v>
      </c>
    </row>
    <row r="128" spans="1:65" s="2" customFormat="1" ht="19.2">
      <c r="A128" s="29"/>
      <c r="B128" s="30"/>
      <c r="C128" s="29"/>
      <c r="D128" s="151" t="s">
        <v>128</v>
      </c>
      <c r="E128" s="29"/>
      <c r="F128" s="152" t="s">
        <v>129</v>
      </c>
      <c r="G128" s="29"/>
      <c r="H128" s="29"/>
      <c r="I128" s="153"/>
      <c r="J128" s="29"/>
      <c r="K128" s="29"/>
      <c r="L128" s="30"/>
      <c r="M128" s="154"/>
      <c r="N128" s="155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128</v>
      </c>
      <c r="AU128" s="14" t="s">
        <v>85</v>
      </c>
    </row>
    <row r="129" spans="1:65" s="2" customFormat="1" ht="24.15" customHeight="1">
      <c r="A129" s="29"/>
      <c r="B129" s="136"/>
      <c r="C129" s="137" t="s">
        <v>85</v>
      </c>
      <c r="D129" s="137" t="s">
        <v>122</v>
      </c>
      <c r="E129" s="138" t="s">
        <v>130</v>
      </c>
      <c r="F129" s="139" t="s">
        <v>131</v>
      </c>
      <c r="G129" s="140" t="s">
        <v>125</v>
      </c>
      <c r="H129" s="141">
        <v>0.45</v>
      </c>
      <c r="I129" s="142"/>
      <c r="J129" s="143">
        <f>ROUND(I129*H129,2)</f>
        <v>0</v>
      </c>
      <c r="K129" s="144"/>
      <c r="L129" s="30"/>
      <c r="M129" s="145" t="s">
        <v>1</v>
      </c>
      <c r="N129" s="146" t="s">
        <v>43</v>
      </c>
      <c r="O129" s="55"/>
      <c r="P129" s="147">
        <f>O129*H129</f>
        <v>0</v>
      </c>
      <c r="Q129" s="147">
        <v>4.1529999999999997E-2</v>
      </c>
      <c r="R129" s="147">
        <f>Q129*H129</f>
        <v>1.86885E-2</v>
      </c>
      <c r="S129" s="147">
        <v>0</v>
      </c>
      <c r="T129" s="14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9" t="s">
        <v>126</v>
      </c>
      <c r="AT129" s="149" t="s">
        <v>122</v>
      </c>
      <c r="AU129" s="149" t="s">
        <v>85</v>
      </c>
      <c r="AY129" s="14" t="s">
        <v>119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4" t="s">
        <v>83</v>
      </c>
      <c r="BK129" s="150">
        <f>ROUND(I129*H129,2)</f>
        <v>0</v>
      </c>
      <c r="BL129" s="14" t="s">
        <v>126</v>
      </c>
      <c r="BM129" s="149" t="s">
        <v>132</v>
      </c>
    </row>
    <row r="130" spans="1:65" s="2" customFormat="1" ht="19.2">
      <c r="A130" s="29"/>
      <c r="B130" s="30"/>
      <c r="C130" s="29"/>
      <c r="D130" s="151" t="s">
        <v>128</v>
      </c>
      <c r="E130" s="29"/>
      <c r="F130" s="152" t="s">
        <v>133</v>
      </c>
      <c r="G130" s="29"/>
      <c r="H130" s="29"/>
      <c r="I130" s="153"/>
      <c r="J130" s="29"/>
      <c r="K130" s="29"/>
      <c r="L130" s="30"/>
      <c r="M130" s="154"/>
      <c r="N130" s="155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128</v>
      </c>
      <c r="AU130" s="14" t="s">
        <v>85</v>
      </c>
    </row>
    <row r="131" spans="1:65" s="2" customFormat="1" ht="24.15" customHeight="1">
      <c r="A131" s="29"/>
      <c r="B131" s="136"/>
      <c r="C131" s="137" t="s">
        <v>134</v>
      </c>
      <c r="D131" s="137" t="s">
        <v>122</v>
      </c>
      <c r="E131" s="138" t="s">
        <v>135</v>
      </c>
      <c r="F131" s="139" t="s">
        <v>136</v>
      </c>
      <c r="G131" s="140" t="s">
        <v>137</v>
      </c>
      <c r="H131" s="141">
        <v>15</v>
      </c>
      <c r="I131" s="142"/>
      <c r="J131" s="143">
        <f>ROUND(I131*H131,2)</f>
        <v>0</v>
      </c>
      <c r="K131" s="144"/>
      <c r="L131" s="30"/>
      <c r="M131" s="145" t="s">
        <v>1</v>
      </c>
      <c r="N131" s="146" t="s">
        <v>43</v>
      </c>
      <c r="O131" s="55"/>
      <c r="P131" s="147">
        <f>O131*H131</f>
        <v>0</v>
      </c>
      <c r="Q131" s="147">
        <v>3.5000000000000001E-3</v>
      </c>
      <c r="R131" s="147">
        <f>Q131*H131</f>
        <v>5.2499999999999998E-2</v>
      </c>
      <c r="S131" s="147">
        <v>0</v>
      </c>
      <c r="T131" s="14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9" t="s">
        <v>126</v>
      </c>
      <c r="AT131" s="149" t="s">
        <v>122</v>
      </c>
      <c r="AU131" s="149" t="s">
        <v>85</v>
      </c>
      <c r="AY131" s="14" t="s">
        <v>119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4" t="s">
        <v>83</v>
      </c>
      <c r="BK131" s="150">
        <f>ROUND(I131*H131,2)</f>
        <v>0</v>
      </c>
      <c r="BL131" s="14" t="s">
        <v>126</v>
      </c>
      <c r="BM131" s="149" t="s">
        <v>138</v>
      </c>
    </row>
    <row r="132" spans="1:65" s="2" customFormat="1" ht="19.2">
      <c r="A132" s="29"/>
      <c r="B132" s="30"/>
      <c r="C132" s="29"/>
      <c r="D132" s="151" t="s">
        <v>128</v>
      </c>
      <c r="E132" s="29"/>
      <c r="F132" s="152" t="s">
        <v>139</v>
      </c>
      <c r="G132" s="29"/>
      <c r="H132" s="29"/>
      <c r="I132" s="153"/>
      <c r="J132" s="29"/>
      <c r="K132" s="29"/>
      <c r="L132" s="30"/>
      <c r="M132" s="154"/>
      <c r="N132" s="155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128</v>
      </c>
      <c r="AU132" s="14" t="s">
        <v>85</v>
      </c>
    </row>
    <row r="133" spans="1:65" s="2" customFormat="1" ht="24.15" customHeight="1">
      <c r="A133" s="29"/>
      <c r="B133" s="136"/>
      <c r="C133" s="137" t="s">
        <v>126</v>
      </c>
      <c r="D133" s="137" t="s">
        <v>122</v>
      </c>
      <c r="E133" s="138" t="s">
        <v>140</v>
      </c>
      <c r="F133" s="139" t="s">
        <v>141</v>
      </c>
      <c r="G133" s="140" t="s">
        <v>137</v>
      </c>
      <c r="H133" s="141">
        <v>8</v>
      </c>
      <c r="I133" s="142"/>
      <c r="J133" s="143">
        <f>ROUND(I133*H133,2)</f>
        <v>0</v>
      </c>
      <c r="K133" s="144"/>
      <c r="L133" s="30"/>
      <c r="M133" s="145" t="s">
        <v>1</v>
      </c>
      <c r="N133" s="146" t="s">
        <v>43</v>
      </c>
      <c r="O133" s="55"/>
      <c r="P133" s="147">
        <f>O133*H133</f>
        <v>0</v>
      </c>
      <c r="Q133" s="147">
        <v>0.14699999999999999</v>
      </c>
      <c r="R133" s="147">
        <f>Q133*H133</f>
        <v>1.1759999999999999</v>
      </c>
      <c r="S133" s="147">
        <v>0</v>
      </c>
      <c r="T133" s="14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9" t="s">
        <v>126</v>
      </c>
      <c r="AT133" s="149" t="s">
        <v>122</v>
      </c>
      <c r="AU133" s="149" t="s">
        <v>85</v>
      </c>
      <c r="AY133" s="14" t="s">
        <v>119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4" t="s">
        <v>83</v>
      </c>
      <c r="BK133" s="150">
        <f>ROUND(I133*H133,2)</f>
        <v>0</v>
      </c>
      <c r="BL133" s="14" t="s">
        <v>126</v>
      </c>
      <c r="BM133" s="149" t="s">
        <v>142</v>
      </c>
    </row>
    <row r="134" spans="1:65" s="2" customFormat="1" ht="19.2">
      <c r="A134" s="29"/>
      <c r="B134" s="30"/>
      <c r="C134" s="29"/>
      <c r="D134" s="151" t="s">
        <v>128</v>
      </c>
      <c r="E134" s="29"/>
      <c r="F134" s="152" t="s">
        <v>143</v>
      </c>
      <c r="G134" s="29"/>
      <c r="H134" s="29"/>
      <c r="I134" s="153"/>
      <c r="J134" s="29"/>
      <c r="K134" s="29"/>
      <c r="L134" s="30"/>
      <c r="M134" s="154"/>
      <c r="N134" s="155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128</v>
      </c>
      <c r="AU134" s="14" t="s">
        <v>85</v>
      </c>
    </row>
    <row r="135" spans="1:65" s="2" customFormat="1" ht="24.15" customHeight="1">
      <c r="A135" s="29"/>
      <c r="B135" s="136"/>
      <c r="C135" s="137" t="s">
        <v>144</v>
      </c>
      <c r="D135" s="137" t="s">
        <v>122</v>
      </c>
      <c r="E135" s="138" t="s">
        <v>145</v>
      </c>
      <c r="F135" s="139" t="s">
        <v>146</v>
      </c>
      <c r="G135" s="140" t="s">
        <v>137</v>
      </c>
      <c r="H135" s="141">
        <v>15</v>
      </c>
      <c r="I135" s="142"/>
      <c r="J135" s="143">
        <f>ROUND(I135*H135,2)</f>
        <v>0</v>
      </c>
      <c r="K135" s="144"/>
      <c r="L135" s="30"/>
      <c r="M135" s="145" t="s">
        <v>1</v>
      </c>
      <c r="N135" s="146" t="s">
        <v>43</v>
      </c>
      <c r="O135" s="55"/>
      <c r="P135" s="147">
        <f>O135*H135</f>
        <v>0</v>
      </c>
      <c r="Q135" s="147">
        <v>3.7599999999999999E-3</v>
      </c>
      <c r="R135" s="147">
        <f>Q135*H135</f>
        <v>5.6399999999999999E-2</v>
      </c>
      <c r="S135" s="147">
        <v>0</v>
      </c>
      <c r="T135" s="14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9" t="s">
        <v>126</v>
      </c>
      <c r="AT135" s="149" t="s">
        <v>122</v>
      </c>
      <c r="AU135" s="149" t="s">
        <v>85</v>
      </c>
      <c r="AY135" s="14" t="s">
        <v>119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4" t="s">
        <v>83</v>
      </c>
      <c r="BK135" s="150">
        <f>ROUND(I135*H135,2)</f>
        <v>0</v>
      </c>
      <c r="BL135" s="14" t="s">
        <v>126</v>
      </c>
      <c r="BM135" s="149" t="s">
        <v>147</v>
      </c>
    </row>
    <row r="136" spans="1:65" s="2" customFormat="1" ht="19.2">
      <c r="A136" s="29"/>
      <c r="B136" s="30"/>
      <c r="C136" s="29"/>
      <c r="D136" s="151" t="s">
        <v>128</v>
      </c>
      <c r="E136" s="29"/>
      <c r="F136" s="152" t="s">
        <v>148</v>
      </c>
      <c r="G136" s="29"/>
      <c r="H136" s="29"/>
      <c r="I136" s="153"/>
      <c r="J136" s="29"/>
      <c r="K136" s="29"/>
      <c r="L136" s="30"/>
      <c r="M136" s="154"/>
      <c r="N136" s="155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128</v>
      </c>
      <c r="AU136" s="14" t="s">
        <v>85</v>
      </c>
    </row>
    <row r="137" spans="1:65" s="2" customFormat="1" ht="24.15" customHeight="1">
      <c r="A137" s="29"/>
      <c r="B137" s="136"/>
      <c r="C137" s="137" t="s">
        <v>120</v>
      </c>
      <c r="D137" s="137" t="s">
        <v>122</v>
      </c>
      <c r="E137" s="138" t="s">
        <v>149</v>
      </c>
      <c r="F137" s="139" t="s">
        <v>150</v>
      </c>
      <c r="G137" s="140" t="s">
        <v>137</v>
      </c>
      <c r="H137" s="141">
        <v>8</v>
      </c>
      <c r="I137" s="142"/>
      <c r="J137" s="143">
        <f>ROUND(I137*H137,2)</f>
        <v>0</v>
      </c>
      <c r="K137" s="144"/>
      <c r="L137" s="30"/>
      <c r="M137" s="145" t="s">
        <v>1</v>
      </c>
      <c r="N137" s="146" t="s">
        <v>43</v>
      </c>
      <c r="O137" s="55"/>
      <c r="P137" s="147">
        <f>O137*H137</f>
        <v>0</v>
      </c>
      <c r="Q137" s="147">
        <v>0.1575</v>
      </c>
      <c r="R137" s="147">
        <f>Q137*H137</f>
        <v>1.26</v>
      </c>
      <c r="S137" s="147">
        <v>0</v>
      </c>
      <c r="T137" s="14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9" t="s">
        <v>126</v>
      </c>
      <c r="AT137" s="149" t="s">
        <v>122</v>
      </c>
      <c r="AU137" s="149" t="s">
        <v>85</v>
      </c>
      <c r="AY137" s="14" t="s">
        <v>119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4" t="s">
        <v>83</v>
      </c>
      <c r="BK137" s="150">
        <f>ROUND(I137*H137,2)</f>
        <v>0</v>
      </c>
      <c r="BL137" s="14" t="s">
        <v>126</v>
      </c>
      <c r="BM137" s="149" t="s">
        <v>151</v>
      </c>
    </row>
    <row r="138" spans="1:65" s="2" customFormat="1" ht="19.2">
      <c r="A138" s="29"/>
      <c r="B138" s="30"/>
      <c r="C138" s="29"/>
      <c r="D138" s="151" t="s">
        <v>128</v>
      </c>
      <c r="E138" s="29"/>
      <c r="F138" s="152" t="s">
        <v>152</v>
      </c>
      <c r="G138" s="29"/>
      <c r="H138" s="29"/>
      <c r="I138" s="153"/>
      <c r="J138" s="29"/>
      <c r="K138" s="29"/>
      <c r="L138" s="30"/>
      <c r="M138" s="154"/>
      <c r="N138" s="155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128</v>
      </c>
      <c r="AU138" s="14" t="s">
        <v>85</v>
      </c>
    </row>
    <row r="139" spans="1:65" s="12" customFormat="1" ht="22.8" customHeight="1">
      <c r="B139" s="123"/>
      <c r="D139" s="124" t="s">
        <v>77</v>
      </c>
      <c r="E139" s="134" t="s">
        <v>153</v>
      </c>
      <c r="F139" s="134" t="s">
        <v>154</v>
      </c>
      <c r="I139" s="126"/>
      <c r="J139" s="135">
        <f>BK139</f>
        <v>0</v>
      </c>
      <c r="L139" s="123"/>
      <c r="M139" s="128"/>
      <c r="N139" s="129"/>
      <c r="O139" s="129"/>
      <c r="P139" s="130">
        <f>SUM(P140:P141)</f>
        <v>0</v>
      </c>
      <c r="Q139" s="129"/>
      <c r="R139" s="130">
        <f>SUM(R140:R141)</f>
        <v>0</v>
      </c>
      <c r="S139" s="129"/>
      <c r="T139" s="131">
        <f>SUM(T140:T141)</f>
        <v>0.252</v>
      </c>
      <c r="AR139" s="124" t="s">
        <v>83</v>
      </c>
      <c r="AT139" s="132" t="s">
        <v>77</v>
      </c>
      <c r="AU139" s="132" t="s">
        <v>83</v>
      </c>
      <c r="AY139" s="124" t="s">
        <v>119</v>
      </c>
      <c r="BK139" s="133">
        <f>SUM(BK140:BK141)</f>
        <v>0</v>
      </c>
    </row>
    <row r="140" spans="1:65" s="2" customFormat="1" ht="21.75" customHeight="1">
      <c r="A140" s="29"/>
      <c r="B140" s="136"/>
      <c r="C140" s="137" t="s">
        <v>155</v>
      </c>
      <c r="D140" s="137" t="s">
        <v>122</v>
      </c>
      <c r="E140" s="138" t="s">
        <v>156</v>
      </c>
      <c r="F140" s="139" t="s">
        <v>157</v>
      </c>
      <c r="G140" s="140" t="s">
        <v>125</v>
      </c>
      <c r="H140" s="141">
        <v>4</v>
      </c>
      <c r="I140" s="142"/>
      <c r="J140" s="143">
        <f>ROUND(I140*H140,2)</f>
        <v>0</v>
      </c>
      <c r="K140" s="144"/>
      <c r="L140" s="30"/>
      <c r="M140" s="145" t="s">
        <v>1</v>
      </c>
      <c r="N140" s="146" t="s">
        <v>43</v>
      </c>
      <c r="O140" s="55"/>
      <c r="P140" s="147">
        <f>O140*H140</f>
        <v>0</v>
      </c>
      <c r="Q140" s="147">
        <v>0</v>
      </c>
      <c r="R140" s="147">
        <f>Q140*H140</f>
        <v>0</v>
      </c>
      <c r="S140" s="147">
        <v>6.3E-2</v>
      </c>
      <c r="T140" s="148">
        <f>S140*H140</f>
        <v>0.252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9" t="s">
        <v>126</v>
      </c>
      <c r="AT140" s="149" t="s">
        <v>122</v>
      </c>
      <c r="AU140" s="149" t="s">
        <v>85</v>
      </c>
      <c r="AY140" s="14" t="s">
        <v>119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4" t="s">
        <v>83</v>
      </c>
      <c r="BK140" s="150">
        <f>ROUND(I140*H140,2)</f>
        <v>0</v>
      </c>
      <c r="BL140" s="14" t="s">
        <v>126</v>
      </c>
      <c r="BM140" s="149" t="s">
        <v>158</v>
      </c>
    </row>
    <row r="141" spans="1:65" s="2" customFormat="1" ht="19.2">
      <c r="A141" s="29"/>
      <c r="B141" s="30"/>
      <c r="C141" s="29"/>
      <c r="D141" s="151" t="s">
        <v>128</v>
      </c>
      <c r="E141" s="29"/>
      <c r="F141" s="152" t="s">
        <v>159</v>
      </c>
      <c r="G141" s="29"/>
      <c r="H141" s="29"/>
      <c r="I141" s="153"/>
      <c r="J141" s="29"/>
      <c r="K141" s="29"/>
      <c r="L141" s="30"/>
      <c r="M141" s="154"/>
      <c r="N141" s="155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128</v>
      </c>
      <c r="AU141" s="14" t="s">
        <v>85</v>
      </c>
    </row>
    <row r="142" spans="1:65" s="12" customFormat="1" ht="22.8" customHeight="1">
      <c r="B142" s="123"/>
      <c r="D142" s="124" t="s">
        <v>77</v>
      </c>
      <c r="E142" s="134" t="s">
        <v>160</v>
      </c>
      <c r="F142" s="134" t="s">
        <v>161</v>
      </c>
      <c r="I142" s="126"/>
      <c r="J142" s="135">
        <f>BK142</f>
        <v>0</v>
      </c>
      <c r="L142" s="123"/>
      <c r="M142" s="128"/>
      <c r="N142" s="129"/>
      <c r="O142" s="129"/>
      <c r="P142" s="130">
        <f>SUM(P143:P148)</f>
        <v>0</v>
      </c>
      <c r="Q142" s="129"/>
      <c r="R142" s="130">
        <f>SUM(R143:R148)</f>
        <v>0</v>
      </c>
      <c r="S142" s="129"/>
      <c r="T142" s="131">
        <f>SUM(T143:T148)</f>
        <v>0</v>
      </c>
      <c r="AR142" s="124" t="s">
        <v>83</v>
      </c>
      <c r="AT142" s="132" t="s">
        <v>77</v>
      </c>
      <c r="AU142" s="132" t="s">
        <v>83</v>
      </c>
      <c r="AY142" s="124" t="s">
        <v>119</v>
      </c>
      <c r="BK142" s="133">
        <f>SUM(BK143:BK148)</f>
        <v>0</v>
      </c>
    </row>
    <row r="143" spans="1:65" s="2" customFormat="1" ht="24.15" customHeight="1">
      <c r="A143" s="29"/>
      <c r="B143" s="136"/>
      <c r="C143" s="137" t="s">
        <v>162</v>
      </c>
      <c r="D143" s="137" t="s">
        <v>122</v>
      </c>
      <c r="E143" s="138" t="s">
        <v>163</v>
      </c>
      <c r="F143" s="139" t="s">
        <v>164</v>
      </c>
      <c r="G143" s="140" t="s">
        <v>165</v>
      </c>
      <c r="H143" s="141">
        <v>0.36399999999999999</v>
      </c>
      <c r="I143" s="142"/>
      <c r="J143" s="143">
        <f>ROUND(I143*H143,2)</f>
        <v>0</v>
      </c>
      <c r="K143" s="144"/>
      <c r="L143" s="30"/>
      <c r="M143" s="145" t="s">
        <v>1</v>
      </c>
      <c r="N143" s="146" t="s">
        <v>43</v>
      </c>
      <c r="O143" s="55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9" t="s">
        <v>126</v>
      </c>
      <c r="AT143" s="149" t="s">
        <v>122</v>
      </c>
      <c r="AU143" s="149" t="s">
        <v>85</v>
      </c>
      <c r="AY143" s="14" t="s">
        <v>119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4" t="s">
        <v>83</v>
      </c>
      <c r="BK143" s="150">
        <f>ROUND(I143*H143,2)</f>
        <v>0</v>
      </c>
      <c r="BL143" s="14" t="s">
        <v>126</v>
      </c>
      <c r="BM143" s="149" t="s">
        <v>166</v>
      </c>
    </row>
    <row r="144" spans="1:65" s="2" customFormat="1" ht="19.2">
      <c r="A144" s="29"/>
      <c r="B144" s="30"/>
      <c r="C144" s="29"/>
      <c r="D144" s="151" t="s">
        <v>128</v>
      </c>
      <c r="E144" s="29"/>
      <c r="F144" s="152" t="s">
        <v>167</v>
      </c>
      <c r="G144" s="29"/>
      <c r="H144" s="29"/>
      <c r="I144" s="153"/>
      <c r="J144" s="29"/>
      <c r="K144" s="29"/>
      <c r="L144" s="30"/>
      <c r="M144" s="154"/>
      <c r="N144" s="155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128</v>
      </c>
      <c r="AU144" s="14" t="s">
        <v>85</v>
      </c>
    </row>
    <row r="145" spans="1:65" s="2" customFormat="1" ht="24.15" customHeight="1">
      <c r="A145" s="29"/>
      <c r="B145" s="136"/>
      <c r="C145" s="137" t="s">
        <v>153</v>
      </c>
      <c r="D145" s="137" t="s">
        <v>122</v>
      </c>
      <c r="E145" s="138" t="s">
        <v>168</v>
      </c>
      <c r="F145" s="139" t="s">
        <v>169</v>
      </c>
      <c r="G145" s="140" t="s">
        <v>165</v>
      </c>
      <c r="H145" s="141">
        <v>6.9160000000000004</v>
      </c>
      <c r="I145" s="142"/>
      <c r="J145" s="143">
        <f>ROUND(I145*H145,2)</f>
        <v>0</v>
      </c>
      <c r="K145" s="144"/>
      <c r="L145" s="30"/>
      <c r="M145" s="145" t="s">
        <v>1</v>
      </c>
      <c r="N145" s="146" t="s">
        <v>43</v>
      </c>
      <c r="O145" s="55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9" t="s">
        <v>126</v>
      </c>
      <c r="AT145" s="149" t="s">
        <v>122</v>
      </c>
      <c r="AU145" s="149" t="s">
        <v>85</v>
      </c>
      <c r="AY145" s="14" t="s">
        <v>119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4" t="s">
        <v>83</v>
      </c>
      <c r="BK145" s="150">
        <f>ROUND(I145*H145,2)</f>
        <v>0</v>
      </c>
      <c r="BL145" s="14" t="s">
        <v>126</v>
      </c>
      <c r="BM145" s="149" t="s">
        <v>170</v>
      </c>
    </row>
    <row r="146" spans="1:65" s="2" customFormat="1" ht="19.2">
      <c r="A146" s="29"/>
      <c r="B146" s="30"/>
      <c r="C146" s="29"/>
      <c r="D146" s="151" t="s">
        <v>128</v>
      </c>
      <c r="E146" s="29"/>
      <c r="F146" s="152" t="s">
        <v>171</v>
      </c>
      <c r="G146" s="29"/>
      <c r="H146" s="29"/>
      <c r="I146" s="153"/>
      <c r="J146" s="29"/>
      <c r="K146" s="29"/>
      <c r="L146" s="30"/>
      <c r="M146" s="154"/>
      <c r="N146" s="155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128</v>
      </c>
      <c r="AU146" s="14" t="s">
        <v>85</v>
      </c>
    </row>
    <row r="147" spans="1:65" s="2" customFormat="1" ht="33" customHeight="1">
      <c r="A147" s="29"/>
      <c r="B147" s="136"/>
      <c r="C147" s="137" t="s">
        <v>172</v>
      </c>
      <c r="D147" s="137" t="s">
        <v>122</v>
      </c>
      <c r="E147" s="138" t="s">
        <v>173</v>
      </c>
      <c r="F147" s="139" t="s">
        <v>174</v>
      </c>
      <c r="G147" s="140" t="s">
        <v>165</v>
      </c>
      <c r="H147" s="141">
        <v>0.36399999999999999</v>
      </c>
      <c r="I147" s="142"/>
      <c r="J147" s="143">
        <f>ROUND(I147*H147,2)</f>
        <v>0</v>
      </c>
      <c r="K147" s="144"/>
      <c r="L147" s="30"/>
      <c r="M147" s="145" t="s">
        <v>1</v>
      </c>
      <c r="N147" s="146" t="s">
        <v>43</v>
      </c>
      <c r="O147" s="55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9" t="s">
        <v>126</v>
      </c>
      <c r="AT147" s="149" t="s">
        <v>122</v>
      </c>
      <c r="AU147" s="149" t="s">
        <v>85</v>
      </c>
      <c r="AY147" s="14" t="s">
        <v>119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4" t="s">
        <v>83</v>
      </c>
      <c r="BK147" s="150">
        <f>ROUND(I147*H147,2)</f>
        <v>0</v>
      </c>
      <c r="BL147" s="14" t="s">
        <v>126</v>
      </c>
      <c r="BM147" s="149" t="s">
        <v>175</v>
      </c>
    </row>
    <row r="148" spans="1:65" s="2" customFormat="1" ht="28.8">
      <c r="A148" s="29"/>
      <c r="B148" s="30"/>
      <c r="C148" s="29"/>
      <c r="D148" s="151" t="s">
        <v>128</v>
      </c>
      <c r="E148" s="29"/>
      <c r="F148" s="152" t="s">
        <v>176</v>
      </c>
      <c r="G148" s="29"/>
      <c r="H148" s="29"/>
      <c r="I148" s="153"/>
      <c r="J148" s="29"/>
      <c r="K148" s="29"/>
      <c r="L148" s="30"/>
      <c r="M148" s="154"/>
      <c r="N148" s="155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128</v>
      </c>
      <c r="AU148" s="14" t="s">
        <v>85</v>
      </c>
    </row>
    <row r="149" spans="1:65" s="12" customFormat="1" ht="22.8" customHeight="1">
      <c r="B149" s="123"/>
      <c r="D149" s="124" t="s">
        <v>77</v>
      </c>
      <c r="E149" s="134" t="s">
        <v>177</v>
      </c>
      <c r="F149" s="134" t="s">
        <v>178</v>
      </c>
      <c r="I149" s="126"/>
      <c r="J149" s="135">
        <f>BK149</f>
        <v>0</v>
      </c>
      <c r="L149" s="123"/>
      <c r="M149" s="128"/>
      <c r="N149" s="129"/>
      <c r="O149" s="129"/>
      <c r="P149" s="130">
        <f>SUM(P150:P153)</f>
        <v>0</v>
      </c>
      <c r="Q149" s="129"/>
      <c r="R149" s="130">
        <f>SUM(R150:R153)</f>
        <v>0</v>
      </c>
      <c r="S149" s="129"/>
      <c r="T149" s="131">
        <f>SUM(T150:T153)</f>
        <v>0</v>
      </c>
      <c r="AR149" s="124" t="s">
        <v>83</v>
      </c>
      <c r="AT149" s="132" t="s">
        <v>77</v>
      </c>
      <c r="AU149" s="132" t="s">
        <v>83</v>
      </c>
      <c r="AY149" s="124" t="s">
        <v>119</v>
      </c>
      <c r="BK149" s="133">
        <f>SUM(BK150:BK153)</f>
        <v>0</v>
      </c>
    </row>
    <row r="150" spans="1:65" s="2" customFormat="1" ht="16.5" customHeight="1">
      <c r="A150" s="29"/>
      <c r="B150" s="136"/>
      <c r="C150" s="137" t="s">
        <v>179</v>
      </c>
      <c r="D150" s="137" t="s">
        <v>122</v>
      </c>
      <c r="E150" s="138" t="s">
        <v>180</v>
      </c>
      <c r="F150" s="139" t="s">
        <v>181</v>
      </c>
      <c r="G150" s="140" t="s">
        <v>165</v>
      </c>
      <c r="H150" s="141">
        <v>0.36399999999999999</v>
      </c>
      <c r="I150" s="142"/>
      <c r="J150" s="143">
        <f>ROUND(I150*H150,2)</f>
        <v>0</v>
      </c>
      <c r="K150" s="144"/>
      <c r="L150" s="30"/>
      <c r="M150" s="145" t="s">
        <v>1</v>
      </c>
      <c r="N150" s="146" t="s">
        <v>43</v>
      </c>
      <c r="O150" s="55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9" t="s">
        <v>126</v>
      </c>
      <c r="AT150" s="149" t="s">
        <v>122</v>
      </c>
      <c r="AU150" s="149" t="s">
        <v>85</v>
      </c>
      <c r="AY150" s="14" t="s">
        <v>119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4" t="s">
        <v>83</v>
      </c>
      <c r="BK150" s="150">
        <f>ROUND(I150*H150,2)</f>
        <v>0</v>
      </c>
      <c r="BL150" s="14" t="s">
        <v>126</v>
      </c>
      <c r="BM150" s="149" t="s">
        <v>182</v>
      </c>
    </row>
    <row r="151" spans="1:65" s="2" customFormat="1" ht="10.199999999999999">
      <c r="A151" s="29"/>
      <c r="B151" s="30"/>
      <c r="C151" s="29"/>
      <c r="D151" s="151" t="s">
        <v>128</v>
      </c>
      <c r="E151" s="29"/>
      <c r="F151" s="152" t="s">
        <v>183</v>
      </c>
      <c r="G151" s="29"/>
      <c r="H151" s="29"/>
      <c r="I151" s="153"/>
      <c r="J151" s="29"/>
      <c r="K151" s="29"/>
      <c r="L151" s="30"/>
      <c r="M151" s="154"/>
      <c r="N151" s="155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128</v>
      </c>
      <c r="AU151" s="14" t="s">
        <v>85</v>
      </c>
    </row>
    <row r="152" spans="1:65" s="2" customFormat="1" ht="21.75" customHeight="1">
      <c r="A152" s="29"/>
      <c r="B152" s="136"/>
      <c r="C152" s="137" t="s">
        <v>8</v>
      </c>
      <c r="D152" s="137" t="s">
        <v>122</v>
      </c>
      <c r="E152" s="138" t="s">
        <v>184</v>
      </c>
      <c r="F152" s="139" t="s">
        <v>185</v>
      </c>
      <c r="G152" s="140" t="s">
        <v>165</v>
      </c>
      <c r="H152" s="141">
        <v>2.5720000000000001</v>
      </c>
      <c r="I152" s="142"/>
      <c r="J152" s="143">
        <f>ROUND(I152*H152,2)</f>
        <v>0</v>
      </c>
      <c r="K152" s="144"/>
      <c r="L152" s="30"/>
      <c r="M152" s="145" t="s">
        <v>1</v>
      </c>
      <c r="N152" s="146" t="s">
        <v>43</v>
      </c>
      <c r="O152" s="55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9" t="s">
        <v>126</v>
      </c>
      <c r="AT152" s="149" t="s">
        <v>122</v>
      </c>
      <c r="AU152" s="149" t="s">
        <v>85</v>
      </c>
      <c r="AY152" s="14" t="s">
        <v>119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4" t="s">
        <v>83</v>
      </c>
      <c r="BK152" s="150">
        <f>ROUND(I152*H152,2)</f>
        <v>0</v>
      </c>
      <c r="BL152" s="14" t="s">
        <v>126</v>
      </c>
      <c r="BM152" s="149" t="s">
        <v>186</v>
      </c>
    </row>
    <row r="153" spans="1:65" s="2" customFormat="1" ht="38.4">
      <c r="A153" s="29"/>
      <c r="B153" s="30"/>
      <c r="C153" s="29"/>
      <c r="D153" s="151" t="s">
        <v>128</v>
      </c>
      <c r="E153" s="29"/>
      <c r="F153" s="152" t="s">
        <v>187</v>
      </c>
      <c r="G153" s="29"/>
      <c r="H153" s="29"/>
      <c r="I153" s="153"/>
      <c r="J153" s="29"/>
      <c r="K153" s="29"/>
      <c r="L153" s="30"/>
      <c r="M153" s="154"/>
      <c r="N153" s="155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128</v>
      </c>
      <c r="AU153" s="14" t="s">
        <v>85</v>
      </c>
    </row>
    <row r="154" spans="1:65" s="12" customFormat="1" ht="25.95" customHeight="1">
      <c r="B154" s="123"/>
      <c r="D154" s="124" t="s">
        <v>77</v>
      </c>
      <c r="E154" s="125" t="s">
        <v>188</v>
      </c>
      <c r="F154" s="125" t="s">
        <v>189</v>
      </c>
      <c r="I154" s="126"/>
      <c r="J154" s="127">
        <f>BK154</f>
        <v>0</v>
      </c>
      <c r="L154" s="123"/>
      <c r="M154" s="128"/>
      <c r="N154" s="129"/>
      <c r="O154" s="129"/>
      <c r="P154" s="130">
        <f>P155+P194+P197+P206</f>
        <v>0</v>
      </c>
      <c r="Q154" s="129"/>
      <c r="R154" s="130">
        <f>R155+R194+R197+R206</f>
        <v>0.62752174000000005</v>
      </c>
      <c r="S154" s="129"/>
      <c r="T154" s="131">
        <f>T155+T194+T197+T206</f>
        <v>0.112</v>
      </c>
      <c r="AR154" s="124" t="s">
        <v>85</v>
      </c>
      <c r="AT154" s="132" t="s">
        <v>77</v>
      </c>
      <c r="AU154" s="132" t="s">
        <v>78</v>
      </c>
      <c r="AY154" s="124" t="s">
        <v>119</v>
      </c>
      <c r="BK154" s="133">
        <f>BK155+BK194+BK197+BK206</f>
        <v>0</v>
      </c>
    </row>
    <row r="155" spans="1:65" s="12" customFormat="1" ht="22.8" customHeight="1">
      <c r="B155" s="123"/>
      <c r="D155" s="124" t="s">
        <v>77</v>
      </c>
      <c r="E155" s="134" t="s">
        <v>190</v>
      </c>
      <c r="F155" s="134" t="s">
        <v>191</v>
      </c>
      <c r="I155" s="126"/>
      <c r="J155" s="135">
        <f>BK155</f>
        <v>0</v>
      </c>
      <c r="L155" s="123"/>
      <c r="M155" s="128"/>
      <c r="N155" s="129"/>
      <c r="O155" s="129"/>
      <c r="P155" s="130">
        <f>SUM(P156:P193)</f>
        <v>0</v>
      </c>
      <c r="Q155" s="129"/>
      <c r="R155" s="130">
        <f>SUM(R156:R193)</f>
        <v>1.6872740000000001E-2</v>
      </c>
      <c r="S155" s="129"/>
      <c r="T155" s="131">
        <f>SUM(T156:T193)</f>
        <v>0</v>
      </c>
      <c r="AR155" s="124" t="s">
        <v>85</v>
      </c>
      <c r="AT155" s="132" t="s">
        <v>77</v>
      </c>
      <c r="AU155" s="132" t="s">
        <v>83</v>
      </c>
      <c r="AY155" s="124" t="s">
        <v>119</v>
      </c>
      <c r="BK155" s="133">
        <f>SUM(BK156:BK193)</f>
        <v>0</v>
      </c>
    </row>
    <row r="156" spans="1:65" s="2" customFormat="1" ht="24.15" customHeight="1">
      <c r="A156" s="29"/>
      <c r="B156" s="136"/>
      <c r="C156" s="137" t="s">
        <v>192</v>
      </c>
      <c r="D156" s="137" t="s">
        <v>122</v>
      </c>
      <c r="E156" s="138" t="s">
        <v>193</v>
      </c>
      <c r="F156" s="139" t="s">
        <v>194</v>
      </c>
      <c r="G156" s="140" t="s">
        <v>195</v>
      </c>
      <c r="H156" s="141">
        <v>1.5</v>
      </c>
      <c r="I156" s="142"/>
      <c r="J156" s="143">
        <f>ROUND(I156*H156,2)</f>
        <v>0</v>
      </c>
      <c r="K156" s="144"/>
      <c r="L156" s="30"/>
      <c r="M156" s="145" t="s">
        <v>1</v>
      </c>
      <c r="N156" s="146" t="s">
        <v>43</v>
      </c>
      <c r="O156" s="55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9" t="s">
        <v>196</v>
      </c>
      <c r="AT156" s="149" t="s">
        <v>122</v>
      </c>
      <c r="AU156" s="149" t="s">
        <v>85</v>
      </c>
      <c r="AY156" s="14" t="s">
        <v>119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4" t="s">
        <v>83</v>
      </c>
      <c r="BK156" s="150">
        <f>ROUND(I156*H156,2)</f>
        <v>0</v>
      </c>
      <c r="BL156" s="14" t="s">
        <v>196</v>
      </c>
      <c r="BM156" s="149" t="s">
        <v>197</v>
      </c>
    </row>
    <row r="157" spans="1:65" s="2" customFormat="1" ht="28.8">
      <c r="A157" s="29"/>
      <c r="B157" s="30"/>
      <c r="C157" s="29"/>
      <c r="D157" s="151" t="s">
        <v>128</v>
      </c>
      <c r="E157" s="29"/>
      <c r="F157" s="152" t="s">
        <v>198</v>
      </c>
      <c r="G157" s="29"/>
      <c r="H157" s="29"/>
      <c r="I157" s="153"/>
      <c r="J157" s="29"/>
      <c r="K157" s="29"/>
      <c r="L157" s="30"/>
      <c r="M157" s="154"/>
      <c r="N157" s="155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128</v>
      </c>
      <c r="AU157" s="14" t="s">
        <v>85</v>
      </c>
    </row>
    <row r="158" spans="1:65" s="2" customFormat="1" ht="21.75" customHeight="1">
      <c r="A158" s="29"/>
      <c r="B158" s="136"/>
      <c r="C158" s="156" t="s">
        <v>199</v>
      </c>
      <c r="D158" s="156" t="s">
        <v>200</v>
      </c>
      <c r="E158" s="157" t="s">
        <v>201</v>
      </c>
      <c r="F158" s="158" t="s">
        <v>202</v>
      </c>
      <c r="G158" s="159" t="s">
        <v>195</v>
      </c>
      <c r="H158" s="160">
        <v>1.575</v>
      </c>
      <c r="I158" s="161"/>
      <c r="J158" s="162">
        <f>ROUND(I158*H158,2)</f>
        <v>0</v>
      </c>
      <c r="K158" s="163"/>
      <c r="L158" s="164"/>
      <c r="M158" s="165" t="s">
        <v>1</v>
      </c>
      <c r="N158" s="166" t="s">
        <v>43</v>
      </c>
      <c r="O158" s="55"/>
      <c r="P158" s="147">
        <f>O158*H158</f>
        <v>0</v>
      </c>
      <c r="Q158" s="147">
        <v>6.9999999999999994E-5</v>
      </c>
      <c r="R158" s="147">
        <f>Q158*H158</f>
        <v>1.1024999999999998E-4</v>
      </c>
      <c r="S158" s="147">
        <v>0</v>
      </c>
      <c r="T158" s="14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9" t="s">
        <v>203</v>
      </c>
      <c r="AT158" s="149" t="s">
        <v>200</v>
      </c>
      <c r="AU158" s="149" t="s">
        <v>85</v>
      </c>
      <c r="AY158" s="14" t="s">
        <v>119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4" t="s">
        <v>83</v>
      </c>
      <c r="BK158" s="150">
        <f>ROUND(I158*H158,2)</f>
        <v>0</v>
      </c>
      <c r="BL158" s="14" t="s">
        <v>196</v>
      </c>
      <c r="BM158" s="149" t="s">
        <v>204</v>
      </c>
    </row>
    <row r="159" spans="1:65" s="2" customFormat="1" ht="10.199999999999999">
      <c r="A159" s="29"/>
      <c r="B159" s="30"/>
      <c r="C159" s="29"/>
      <c r="D159" s="151" t="s">
        <v>128</v>
      </c>
      <c r="E159" s="29"/>
      <c r="F159" s="152" t="s">
        <v>202</v>
      </c>
      <c r="G159" s="29"/>
      <c r="H159" s="29"/>
      <c r="I159" s="153"/>
      <c r="J159" s="29"/>
      <c r="K159" s="29"/>
      <c r="L159" s="30"/>
      <c r="M159" s="154"/>
      <c r="N159" s="155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128</v>
      </c>
      <c r="AU159" s="14" t="s">
        <v>85</v>
      </c>
    </row>
    <row r="160" spans="1:65" s="2" customFormat="1" ht="21.75" customHeight="1">
      <c r="A160" s="29"/>
      <c r="B160" s="136"/>
      <c r="C160" s="137" t="s">
        <v>205</v>
      </c>
      <c r="D160" s="137" t="s">
        <v>122</v>
      </c>
      <c r="E160" s="138" t="s">
        <v>206</v>
      </c>
      <c r="F160" s="139" t="s">
        <v>207</v>
      </c>
      <c r="G160" s="140" t="s">
        <v>195</v>
      </c>
      <c r="H160" s="141">
        <v>44</v>
      </c>
      <c r="I160" s="142"/>
      <c r="J160" s="143">
        <f>ROUND(I160*H160,2)</f>
        <v>0</v>
      </c>
      <c r="K160" s="144"/>
      <c r="L160" s="30"/>
      <c r="M160" s="145" t="s">
        <v>1</v>
      </c>
      <c r="N160" s="146" t="s">
        <v>43</v>
      </c>
      <c r="O160" s="55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9" t="s">
        <v>196</v>
      </c>
      <c r="AT160" s="149" t="s">
        <v>122</v>
      </c>
      <c r="AU160" s="149" t="s">
        <v>85</v>
      </c>
      <c r="AY160" s="14" t="s">
        <v>119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4" t="s">
        <v>83</v>
      </c>
      <c r="BK160" s="150">
        <f>ROUND(I160*H160,2)</f>
        <v>0</v>
      </c>
      <c r="BL160" s="14" t="s">
        <v>196</v>
      </c>
      <c r="BM160" s="149" t="s">
        <v>208</v>
      </c>
    </row>
    <row r="161" spans="1:65" s="2" customFormat="1" ht="19.2">
      <c r="A161" s="29"/>
      <c r="B161" s="30"/>
      <c r="C161" s="29"/>
      <c r="D161" s="151" t="s">
        <v>128</v>
      </c>
      <c r="E161" s="29"/>
      <c r="F161" s="152" t="s">
        <v>209</v>
      </c>
      <c r="G161" s="29"/>
      <c r="H161" s="29"/>
      <c r="I161" s="153"/>
      <c r="J161" s="29"/>
      <c r="K161" s="29"/>
      <c r="L161" s="30"/>
      <c r="M161" s="154"/>
      <c r="N161" s="155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128</v>
      </c>
      <c r="AU161" s="14" t="s">
        <v>85</v>
      </c>
    </row>
    <row r="162" spans="1:65" s="2" customFormat="1" ht="16.5" customHeight="1">
      <c r="A162" s="29"/>
      <c r="B162" s="136"/>
      <c r="C162" s="156" t="s">
        <v>196</v>
      </c>
      <c r="D162" s="156" t="s">
        <v>200</v>
      </c>
      <c r="E162" s="157" t="s">
        <v>210</v>
      </c>
      <c r="F162" s="158" t="s">
        <v>211</v>
      </c>
      <c r="G162" s="159" t="s">
        <v>195</v>
      </c>
      <c r="H162" s="160">
        <v>46.2</v>
      </c>
      <c r="I162" s="161"/>
      <c r="J162" s="162">
        <f>ROUND(I162*H162,2)</f>
        <v>0</v>
      </c>
      <c r="K162" s="163"/>
      <c r="L162" s="164"/>
      <c r="M162" s="165" t="s">
        <v>1</v>
      </c>
      <c r="N162" s="166" t="s">
        <v>43</v>
      </c>
      <c r="O162" s="55"/>
      <c r="P162" s="147">
        <f>O162*H162</f>
        <v>0</v>
      </c>
      <c r="Q162" s="147">
        <v>1.2999999999999999E-4</v>
      </c>
      <c r="R162" s="147">
        <f>Q162*H162</f>
        <v>6.0060000000000001E-3</v>
      </c>
      <c r="S162" s="147">
        <v>0</v>
      </c>
      <c r="T162" s="14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9" t="s">
        <v>203</v>
      </c>
      <c r="AT162" s="149" t="s">
        <v>200</v>
      </c>
      <c r="AU162" s="149" t="s">
        <v>85</v>
      </c>
      <c r="AY162" s="14" t="s">
        <v>119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4" t="s">
        <v>83</v>
      </c>
      <c r="BK162" s="150">
        <f>ROUND(I162*H162,2)</f>
        <v>0</v>
      </c>
      <c r="BL162" s="14" t="s">
        <v>196</v>
      </c>
      <c r="BM162" s="149" t="s">
        <v>212</v>
      </c>
    </row>
    <row r="163" spans="1:65" s="2" customFormat="1" ht="10.199999999999999">
      <c r="A163" s="29"/>
      <c r="B163" s="30"/>
      <c r="C163" s="29"/>
      <c r="D163" s="151" t="s">
        <v>128</v>
      </c>
      <c r="E163" s="29"/>
      <c r="F163" s="152" t="s">
        <v>211</v>
      </c>
      <c r="G163" s="29"/>
      <c r="H163" s="29"/>
      <c r="I163" s="153"/>
      <c r="J163" s="29"/>
      <c r="K163" s="29"/>
      <c r="L163" s="30"/>
      <c r="M163" s="154"/>
      <c r="N163" s="155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128</v>
      </c>
      <c r="AU163" s="14" t="s">
        <v>85</v>
      </c>
    </row>
    <row r="164" spans="1:65" s="2" customFormat="1" ht="24.15" customHeight="1">
      <c r="A164" s="29"/>
      <c r="B164" s="136"/>
      <c r="C164" s="137" t="s">
        <v>213</v>
      </c>
      <c r="D164" s="137" t="s">
        <v>122</v>
      </c>
      <c r="E164" s="138" t="s">
        <v>214</v>
      </c>
      <c r="F164" s="139" t="s">
        <v>215</v>
      </c>
      <c r="G164" s="140" t="s">
        <v>195</v>
      </c>
      <c r="H164" s="141">
        <v>0.75</v>
      </c>
      <c r="I164" s="142"/>
      <c r="J164" s="143">
        <f>ROUND(I164*H164,2)</f>
        <v>0</v>
      </c>
      <c r="K164" s="144"/>
      <c r="L164" s="30"/>
      <c r="M164" s="145" t="s">
        <v>1</v>
      </c>
      <c r="N164" s="146" t="s">
        <v>43</v>
      </c>
      <c r="O164" s="55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9" t="s">
        <v>196</v>
      </c>
      <c r="AT164" s="149" t="s">
        <v>122</v>
      </c>
      <c r="AU164" s="149" t="s">
        <v>85</v>
      </c>
      <c r="AY164" s="14" t="s">
        <v>119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4" t="s">
        <v>83</v>
      </c>
      <c r="BK164" s="150">
        <f>ROUND(I164*H164,2)</f>
        <v>0</v>
      </c>
      <c r="BL164" s="14" t="s">
        <v>196</v>
      </c>
      <c r="BM164" s="149" t="s">
        <v>216</v>
      </c>
    </row>
    <row r="165" spans="1:65" s="2" customFormat="1" ht="28.8">
      <c r="A165" s="29"/>
      <c r="B165" s="30"/>
      <c r="C165" s="29"/>
      <c r="D165" s="151" t="s">
        <v>128</v>
      </c>
      <c r="E165" s="29"/>
      <c r="F165" s="152" t="s">
        <v>217</v>
      </c>
      <c r="G165" s="29"/>
      <c r="H165" s="29"/>
      <c r="I165" s="153"/>
      <c r="J165" s="29"/>
      <c r="K165" s="29"/>
      <c r="L165" s="30"/>
      <c r="M165" s="154"/>
      <c r="N165" s="155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128</v>
      </c>
      <c r="AU165" s="14" t="s">
        <v>85</v>
      </c>
    </row>
    <row r="166" spans="1:65" s="2" customFormat="1" ht="16.5" customHeight="1">
      <c r="A166" s="29"/>
      <c r="B166" s="136"/>
      <c r="C166" s="156" t="s">
        <v>218</v>
      </c>
      <c r="D166" s="156" t="s">
        <v>200</v>
      </c>
      <c r="E166" s="157" t="s">
        <v>219</v>
      </c>
      <c r="F166" s="158" t="s">
        <v>220</v>
      </c>
      <c r="G166" s="159" t="s">
        <v>221</v>
      </c>
      <c r="H166" s="160">
        <v>0.13200000000000001</v>
      </c>
      <c r="I166" s="161"/>
      <c r="J166" s="162">
        <f>ROUND(I166*H166,2)</f>
        <v>0</v>
      </c>
      <c r="K166" s="163"/>
      <c r="L166" s="164"/>
      <c r="M166" s="165" t="s">
        <v>1</v>
      </c>
      <c r="N166" s="166" t="s">
        <v>43</v>
      </c>
      <c r="O166" s="55"/>
      <c r="P166" s="147">
        <f>O166*H166</f>
        <v>0</v>
      </c>
      <c r="Q166" s="147">
        <v>1.07E-3</v>
      </c>
      <c r="R166" s="147">
        <f>Q166*H166</f>
        <v>1.4124E-4</v>
      </c>
      <c r="S166" s="147">
        <v>0</v>
      </c>
      <c r="T166" s="14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9" t="s">
        <v>203</v>
      </c>
      <c r="AT166" s="149" t="s">
        <v>200</v>
      </c>
      <c r="AU166" s="149" t="s">
        <v>85</v>
      </c>
      <c r="AY166" s="14" t="s">
        <v>119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4" t="s">
        <v>83</v>
      </c>
      <c r="BK166" s="150">
        <f>ROUND(I166*H166,2)</f>
        <v>0</v>
      </c>
      <c r="BL166" s="14" t="s">
        <v>196</v>
      </c>
      <c r="BM166" s="149" t="s">
        <v>222</v>
      </c>
    </row>
    <row r="167" spans="1:65" s="2" customFormat="1" ht="10.199999999999999">
      <c r="A167" s="29"/>
      <c r="B167" s="30"/>
      <c r="C167" s="29"/>
      <c r="D167" s="151" t="s">
        <v>128</v>
      </c>
      <c r="E167" s="29"/>
      <c r="F167" s="152" t="s">
        <v>220</v>
      </c>
      <c r="G167" s="29"/>
      <c r="H167" s="29"/>
      <c r="I167" s="153"/>
      <c r="J167" s="29"/>
      <c r="K167" s="29"/>
      <c r="L167" s="30"/>
      <c r="M167" s="154"/>
      <c r="N167" s="155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128</v>
      </c>
      <c r="AU167" s="14" t="s">
        <v>85</v>
      </c>
    </row>
    <row r="168" spans="1:65" s="2" customFormat="1" ht="33" customHeight="1">
      <c r="A168" s="29"/>
      <c r="B168" s="136"/>
      <c r="C168" s="137" t="s">
        <v>223</v>
      </c>
      <c r="D168" s="137" t="s">
        <v>122</v>
      </c>
      <c r="E168" s="138" t="s">
        <v>224</v>
      </c>
      <c r="F168" s="139" t="s">
        <v>225</v>
      </c>
      <c r="G168" s="140" t="s">
        <v>195</v>
      </c>
      <c r="H168" s="141">
        <v>1.5</v>
      </c>
      <c r="I168" s="142"/>
      <c r="J168" s="143">
        <f>ROUND(I168*H168,2)</f>
        <v>0</v>
      </c>
      <c r="K168" s="144"/>
      <c r="L168" s="30"/>
      <c r="M168" s="145" t="s">
        <v>1</v>
      </c>
      <c r="N168" s="146" t="s">
        <v>43</v>
      </c>
      <c r="O168" s="55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9" t="s">
        <v>196</v>
      </c>
      <c r="AT168" s="149" t="s">
        <v>122</v>
      </c>
      <c r="AU168" s="149" t="s">
        <v>85</v>
      </c>
      <c r="AY168" s="14" t="s">
        <v>119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4" t="s">
        <v>83</v>
      </c>
      <c r="BK168" s="150">
        <f>ROUND(I168*H168,2)</f>
        <v>0</v>
      </c>
      <c r="BL168" s="14" t="s">
        <v>196</v>
      </c>
      <c r="BM168" s="149" t="s">
        <v>226</v>
      </c>
    </row>
    <row r="169" spans="1:65" s="2" customFormat="1" ht="28.8">
      <c r="A169" s="29"/>
      <c r="B169" s="30"/>
      <c r="C169" s="29"/>
      <c r="D169" s="151" t="s">
        <v>128</v>
      </c>
      <c r="E169" s="29"/>
      <c r="F169" s="152" t="s">
        <v>227</v>
      </c>
      <c r="G169" s="29"/>
      <c r="H169" s="29"/>
      <c r="I169" s="153"/>
      <c r="J169" s="29"/>
      <c r="K169" s="29"/>
      <c r="L169" s="30"/>
      <c r="M169" s="154"/>
      <c r="N169" s="155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128</v>
      </c>
      <c r="AU169" s="14" t="s">
        <v>85</v>
      </c>
    </row>
    <row r="170" spans="1:65" s="2" customFormat="1" ht="24.15" customHeight="1">
      <c r="A170" s="29"/>
      <c r="B170" s="136"/>
      <c r="C170" s="156" t="s">
        <v>228</v>
      </c>
      <c r="D170" s="156" t="s">
        <v>200</v>
      </c>
      <c r="E170" s="157" t="s">
        <v>229</v>
      </c>
      <c r="F170" s="158" t="s">
        <v>230</v>
      </c>
      <c r="G170" s="159" t="s">
        <v>195</v>
      </c>
      <c r="H170" s="160">
        <v>1.7250000000000001</v>
      </c>
      <c r="I170" s="161"/>
      <c r="J170" s="162">
        <f>ROUND(I170*H170,2)</f>
        <v>0</v>
      </c>
      <c r="K170" s="163"/>
      <c r="L170" s="164"/>
      <c r="M170" s="165" t="s">
        <v>1</v>
      </c>
      <c r="N170" s="166" t="s">
        <v>43</v>
      </c>
      <c r="O170" s="55"/>
      <c r="P170" s="147">
        <f>O170*H170</f>
        <v>0</v>
      </c>
      <c r="Q170" s="147">
        <v>1.7000000000000001E-4</v>
      </c>
      <c r="R170" s="147">
        <f>Q170*H170</f>
        <v>2.9325000000000005E-4</v>
      </c>
      <c r="S170" s="147">
        <v>0</v>
      </c>
      <c r="T170" s="14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9" t="s">
        <v>203</v>
      </c>
      <c r="AT170" s="149" t="s">
        <v>200</v>
      </c>
      <c r="AU170" s="149" t="s">
        <v>85</v>
      </c>
      <c r="AY170" s="14" t="s">
        <v>119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4" t="s">
        <v>83</v>
      </c>
      <c r="BK170" s="150">
        <f>ROUND(I170*H170,2)</f>
        <v>0</v>
      </c>
      <c r="BL170" s="14" t="s">
        <v>196</v>
      </c>
      <c r="BM170" s="149" t="s">
        <v>231</v>
      </c>
    </row>
    <row r="171" spans="1:65" s="2" customFormat="1" ht="19.2">
      <c r="A171" s="29"/>
      <c r="B171" s="30"/>
      <c r="C171" s="29"/>
      <c r="D171" s="151" t="s">
        <v>128</v>
      </c>
      <c r="E171" s="29"/>
      <c r="F171" s="152" t="s">
        <v>230</v>
      </c>
      <c r="G171" s="29"/>
      <c r="H171" s="29"/>
      <c r="I171" s="153"/>
      <c r="J171" s="29"/>
      <c r="K171" s="29"/>
      <c r="L171" s="30"/>
      <c r="M171" s="154"/>
      <c r="N171" s="155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128</v>
      </c>
      <c r="AU171" s="14" t="s">
        <v>85</v>
      </c>
    </row>
    <row r="172" spans="1:65" s="2" customFormat="1" ht="24.15" customHeight="1">
      <c r="A172" s="29"/>
      <c r="B172" s="136"/>
      <c r="C172" s="137" t="s">
        <v>7</v>
      </c>
      <c r="D172" s="137" t="s">
        <v>122</v>
      </c>
      <c r="E172" s="138" t="s">
        <v>232</v>
      </c>
      <c r="F172" s="139" t="s">
        <v>233</v>
      </c>
      <c r="G172" s="140" t="s">
        <v>195</v>
      </c>
      <c r="H172" s="141">
        <v>44</v>
      </c>
      <c r="I172" s="142"/>
      <c r="J172" s="143">
        <f>ROUND(I172*H172,2)</f>
        <v>0</v>
      </c>
      <c r="K172" s="144"/>
      <c r="L172" s="30"/>
      <c r="M172" s="145" t="s">
        <v>1</v>
      </c>
      <c r="N172" s="146" t="s">
        <v>43</v>
      </c>
      <c r="O172" s="55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9" t="s">
        <v>196</v>
      </c>
      <c r="AT172" s="149" t="s">
        <v>122</v>
      </c>
      <c r="AU172" s="149" t="s">
        <v>85</v>
      </c>
      <c r="AY172" s="14" t="s">
        <v>119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4" t="s">
        <v>83</v>
      </c>
      <c r="BK172" s="150">
        <f>ROUND(I172*H172,2)</f>
        <v>0</v>
      </c>
      <c r="BL172" s="14" t="s">
        <v>196</v>
      </c>
      <c r="BM172" s="149" t="s">
        <v>234</v>
      </c>
    </row>
    <row r="173" spans="1:65" s="2" customFormat="1" ht="28.8">
      <c r="A173" s="29"/>
      <c r="B173" s="30"/>
      <c r="C173" s="29"/>
      <c r="D173" s="151" t="s">
        <v>128</v>
      </c>
      <c r="E173" s="29"/>
      <c r="F173" s="152" t="s">
        <v>235</v>
      </c>
      <c r="G173" s="29"/>
      <c r="H173" s="29"/>
      <c r="I173" s="153"/>
      <c r="J173" s="29"/>
      <c r="K173" s="29"/>
      <c r="L173" s="30"/>
      <c r="M173" s="154"/>
      <c r="N173" s="155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128</v>
      </c>
      <c r="AU173" s="14" t="s">
        <v>85</v>
      </c>
    </row>
    <row r="174" spans="1:65" s="2" customFormat="1" ht="24.15" customHeight="1">
      <c r="A174" s="29"/>
      <c r="B174" s="136"/>
      <c r="C174" s="156" t="s">
        <v>236</v>
      </c>
      <c r="D174" s="156" t="s">
        <v>200</v>
      </c>
      <c r="E174" s="157" t="s">
        <v>229</v>
      </c>
      <c r="F174" s="158" t="s">
        <v>230</v>
      </c>
      <c r="G174" s="159" t="s">
        <v>195</v>
      </c>
      <c r="H174" s="160">
        <v>50.6</v>
      </c>
      <c r="I174" s="161"/>
      <c r="J174" s="162">
        <f>ROUND(I174*H174,2)</f>
        <v>0</v>
      </c>
      <c r="K174" s="163"/>
      <c r="L174" s="164"/>
      <c r="M174" s="165" t="s">
        <v>1</v>
      </c>
      <c r="N174" s="166" t="s">
        <v>43</v>
      </c>
      <c r="O174" s="55"/>
      <c r="P174" s="147">
        <f>O174*H174</f>
        <v>0</v>
      </c>
      <c r="Q174" s="147">
        <v>1.7000000000000001E-4</v>
      </c>
      <c r="R174" s="147">
        <f>Q174*H174</f>
        <v>8.6020000000000003E-3</v>
      </c>
      <c r="S174" s="147">
        <v>0</v>
      </c>
      <c r="T174" s="14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9" t="s">
        <v>203</v>
      </c>
      <c r="AT174" s="149" t="s">
        <v>200</v>
      </c>
      <c r="AU174" s="149" t="s">
        <v>85</v>
      </c>
      <c r="AY174" s="14" t="s">
        <v>119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4" t="s">
        <v>83</v>
      </c>
      <c r="BK174" s="150">
        <f>ROUND(I174*H174,2)</f>
        <v>0</v>
      </c>
      <c r="BL174" s="14" t="s">
        <v>196</v>
      </c>
      <c r="BM174" s="149" t="s">
        <v>237</v>
      </c>
    </row>
    <row r="175" spans="1:65" s="2" customFormat="1" ht="19.2">
      <c r="A175" s="29"/>
      <c r="B175" s="30"/>
      <c r="C175" s="29"/>
      <c r="D175" s="151" t="s">
        <v>128</v>
      </c>
      <c r="E175" s="29"/>
      <c r="F175" s="152" t="s">
        <v>230</v>
      </c>
      <c r="G175" s="29"/>
      <c r="H175" s="29"/>
      <c r="I175" s="153"/>
      <c r="J175" s="29"/>
      <c r="K175" s="29"/>
      <c r="L175" s="30"/>
      <c r="M175" s="154"/>
      <c r="N175" s="155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128</v>
      </c>
      <c r="AU175" s="14" t="s">
        <v>85</v>
      </c>
    </row>
    <row r="176" spans="1:65" s="2" customFormat="1" ht="16.5" customHeight="1">
      <c r="A176" s="29"/>
      <c r="B176" s="136"/>
      <c r="C176" s="137" t="s">
        <v>238</v>
      </c>
      <c r="D176" s="137" t="s">
        <v>122</v>
      </c>
      <c r="E176" s="138" t="s">
        <v>239</v>
      </c>
      <c r="F176" s="139" t="s">
        <v>240</v>
      </c>
      <c r="G176" s="140" t="s">
        <v>137</v>
      </c>
      <c r="H176" s="141">
        <v>4</v>
      </c>
      <c r="I176" s="142"/>
      <c r="J176" s="143">
        <f>ROUND(I176*H176,2)</f>
        <v>0</v>
      </c>
      <c r="K176" s="144"/>
      <c r="L176" s="30"/>
      <c r="M176" s="145" t="s">
        <v>1</v>
      </c>
      <c r="N176" s="146" t="s">
        <v>43</v>
      </c>
      <c r="O176" s="55"/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9" t="s">
        <v>196</v>
      </c>
      <c r="AT176" s="149" t="s">
        <v>122</v>
      </c>
      <c r="AU176" s="149" t="s">
        <v>85</v>
      </c>
      <c r="AY176" s="14" t="s">
        <v>119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4" t="s">
        <v>83</v>
      </c>
      <c r="BK176" s="150">
        <f>ROUND(I176*H176,2)</f>
        <v>0</v>
      </c>
      <c r="BL176" s="14" t="s">
        <v>196</v>
      </c>
      <c r="BM176" s="149" t="s">
        <v>241</v>
      </c>
    </row>
    <row r="177" spans="1:65" s="2" customFormat="1" ht="10.199999999999999">
      <c r="A177" s="29"/>
      <c r="B177" s="30"/>
      <c r="C177" s="29"/>
      <c r="D177" s="151" t="s">
        <v>128</v>
      </c>
      <c r="E177" s="29"/>
      <c r="F177" s="152" t="s">
        <v>242</v>
      </c>
      <c r="G177" s="29"/>
      <c r="H177" s="29"/>
      <c r="I177" s="153"/>
      <c r="J177" s="29"/>
      <c r="K177" s="29"/>
      <c r="L177" s="30"/>
      <c r="M177" s="154"/>
      <c r="N177" s="155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128</v>
      </c>
      <c r="AU177" s="14" t="s">
        <v>85</v>
      </c>
    </row>
    <row r="178" spans="1:65" s="2" customFormat="1" ht="24.15" customHeight="1">
      <c r="A178" s="29"/>
      <c r="B178" s="136"/>
      <c r="C178" s="137" t="s">
        <v>243</v>
      </c>
      <c r="D178" s="137" t="s">
        <v>122</v>
      </c>
      <c r="E178" s="138" t="s">
        <v>244</v>
      </c>
      <c r="F178" s="139" t="s">
        <v>245</v>
      </c>
      <c r="G178" s="140" t="s">
        <v>137</v>
      </c>
      <c r="H178" s="141">
        <v>2</v>
      </c>
      <c r="I178" s="142"/>
      <c r="J178" s="143">
        <f>ROUND(I178*H178,2)</f>
        <v>0</v>
      </c>
      <c r="K178" s="144"/>
      <c r="L178" s="30"/>
      <c r="M178" s="145" t="s">
        <v>1</v>
      </c>
      <c r="N178" s="146" t="s">
        <v>43</v>
      </c>
      <c r="O178" s="55"/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9" t="s">
        <v>196</v>
      </c>
      <c r="AT178" s="149" t="s">
        <v>122</v>
      </c>
      <c r="AU178" s="149" t="s">
        <v>85</v>
      </c>
      <c r="AY178" s="14" t="s">
        <v>119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4" t="s">
        <v>83</v>
      </c>
      <c r="BK178" s="150">
        <f>ROUND(I178*H178,2)</f>
        <v>0</v>
      </c>
      <c r="BL178" s="14" t="s">
        <v>196</v>
      </c>
      <c r="BM178" s="149" t="s">
        <v>246</v>
      </c>
    </row>
    <row r="179" spans="1:65" s="2" customFormat="1" ht="28.8">
      <c r="A179" s="29"/>
      <c r="B179" s="30"/>
      <c r="C179" s="29"/>
      <c r="D179" s="151" t="s">
        <v>128</v>
      </c>
      <c r="E179" s="29"/>
      <c r="F179" s="152" t="s">
        <v>247</v>
      </c>
      <c r="G179" s="29"/>
      <c r="H179" s="29"/>
      <c r="I179" s="153"/>
      <c r="J179" s="29"/>
      <c r="K179" s="29"/>
      <c r="L179" s="30"/>
      <c r="M179" s="154"/>
      <c r="N179" s="155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128</v>
      </c>
      <c r="AU179" s="14" t="s">
        <v>85</v>
      </c>
    </row>
    <row r="180" spans="1:65" s="2" customFormat="1" ht="21.75" customHeight="1">
      <c r="A180" s="29"/>
      <c r="B180" s="136"/>
      <c r="C180" s="137" t="s">
        <v>248</v>
      </c>
      <c r="D180" s="137" t="s">
        <v>122</v>
      </c>
      <c r="E180" s="138" t="s">
        <v>249</v>
      </c>
      <c r="F180" s="139" t="s">
        <v>250</v>
      </c>
      <c r="G180" s="140" t="s">
        <v>137</v>
      </c>
      <c r="H180" s="141">
        <v>1</v>
      </c>
      <c r="I180" s="142"/>
      <c r="J180" s="143">
        <f>ROUND(I180*H180,2)</f>
        <v>0</v>
      </c>
      <c r="K180" s="144"/>
      <c r="L180" s="30"/>
      <c r="M180" s="145" t="s">
        <v>1</v>
      </c>
      <c r="N180" s="146" t="s">
        <v>43</v>
      </c>
      <c r="O180" s="55"/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9" t="s">
        <v>196</v>
      </c>
      <c r="AT180" s="149" t="s">
        <v>122</v>
      </c>
      <c r="AU180" s="149" t="s">
        <v>85</v>
      </c>
      <c r="AY180" s="14" t="s">
        <v>119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4" t="s">
        <v>83</v>
      </c>
      <c r="BK180" s="150">
        <f>ROUND(I180*H180,2)</f>
        <v>0</v>
      </c>
      <c r="BL180" s="14" t="s">
        <v>196</v>
      </c>
      <c r="BM180" s="149" t="s">
        <v>251</v>
      </c>
    </row>
    <row r="181" spans="1:65" s="2" customFormat="1" ht="19.2">
      <c r="A181" s="29"/>
      <c r="B181" s="30"/>
      <c r="C181" s="29"/>
      <c r="D181" s="151" t="s">
        <v>128</v>
      </c>
      <c r="E181" s="29"/>
      <c r="F181" s="152" t="s">
        <v>252</v>
      </c>
      <c r="G181" s="29"/>
      <c r="H181" s="29"/>
      <c r="I181" s="153"/>
      <c r="J181" s="29"/>
      <c r="K181" s="29"/>
      <c r="L181" s="30"/>
      <c r="M181" s="154"/>
      <c r="N181" s="155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128</v>
      </c>
      <c r="AU181" s="14" t="s">
        <v>85</v>
      </c>
    </row>
    <row r="182" spans="1:65" s="2" customFormat="1" ht="33" customHeight="1">
      <c r="A182" s="29"/>
      <c r="B182" s="136"/>
      <c r="C182" s="137" t="s">
        <v>253</v>
      </c>
      <c r="D182" s="137" t="s">
        <v>122</v>
      </c>
      <c r="E182" s="138" t="s">
        <v>254</v>
      </c>
      <c r="F182" s="139" t="s">
        <v>255</v>
      </c>
      <c r="G182" s="140" t="s">
        <v>137</v>
      </c>
      <c r="H182" s="141">
        <v>4</v>
      </c>
      <c r="I182" s="142"/>
      <c r="J182" s="143">
        <f>ROUND(I182*H182,2)</f>
        <v>0</v>
      </c>
      <c r="K182" s="144"/>
      <c r="L182" s="30"/>
      <c r="M182" s="145" t="s">
        <v>1</v>
      </c>
      <c r="N182" s="146" t="s">
        <v>43</v>
      </c>
      <c r="O182" s="55"/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9" t="s">
        <v>196</v>
      </c>
      <c r="AT182" s="149" t="s">
        <v>122</v>
      </c>
      <c r="AU182" s="149" t="s">
        <v>85</v>
      </c>
      <c r="AY182" s="14" t="s">
        <v>119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4" t="s">
        <v>83</v>
      </c>
      <c r="BK182" s="150">
        <f>ROUND(I182*H182,2)</f>
        <v>0</v>
      </c>
      <c r="BL182" s="14" t="s">
        <v>196</v>
      </c>
      <c r="BM182" s="149" t="s">
        <v>256</v>
      </c>
    </row>
    <row r="183" spans="1:65" s="2" customFormat="1" ht="19.2">
      <c r="A183" s="29"/>
      <c r="B183" s="30"/>
      <c r="C183" s="29"/>
      <c r="D183" s="151" t="s">
        <v>128</v>
      </c>
      <c r="E183" s="29"/>
      <c r="F183" s="152" t="s">
        <v>257</v>
      </c>
      <c r="G183" s="29"/>
      <c r="H183" s="29"/>
      <c r="I183" s="153"/>
      <c r="J183" s="29"/>
      <c r="K183" s="29"/>
      <c r="L183" s="30"/>
      <c r="M183" s="154"/>
      <c r="N183" s="155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128</v>
      </c>
      <c r="AU183" s="14" t="s">
        <v>85</v>
      </c>
    </row>
    <row r="184" spans="1:65" s="2" customFormat="1" ht="24.15" customHeight="1">
      <c r="A184" s="29"/>
      <c r="B184" s="136"/>
      <c r="C184" s="156" t="s">
        <v>258</v>
      </c>
      <c r="D184" s="156" t="s">
        <v>200</v>
      </c>
      <c r="E184" s="157" t="s">
        <v>259</v>
      </c>
      <c r="F184" s="158" t="s">
        <v>260</v>
      </c>
      <c r="G184" s="159" t="s">
        <v>137</v>
      </c>
      <c r="H184" s="160">
        <v>4</v>
      </c>
      <c r="I184" s="161"/>
      <c r="J184" s="162">
        <f>ROUND(I184*H184,2)</f>
        <v>0</v>
      </c>
      <c r="K184" s="163"/>
      <c r="L184" s="164"/>
      <c r="M184" s="165" t="s">
        <v>1</v>
      </c>
      <c r="N184" s="166" t="s">
        <v>43</v>
      </c>
      <c r="O184" s="55"/>
      <c r="P184" s="147">
        <f>O184*H184</f>
        <v>0</v>
      </c>
      <c r="Q184" s="147">
        <v>1E-4</v>
      </c>
      <c r="R184" s="147">
        <f>Q184*H184</f>
        <v>4.0000000000000002E-4</v>
      </c>
      <c r="S184" s="147">
        <v>0</v>
      </c>
      <c r="T184" s="14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9" t="s">
        <v>203</v>
      </c>
      <c r="AT184" s="149" t="s">
        <v>200</v>
      </c>
      <c r="AU184" s="149" t="s">
        <v>85</v>
      </c>
      <c r="AY184" s="14" t="s">
        <v>119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4" t="s">
        <v>83</v>
      </c>
      <c r="BK184" s="150">
        <f>ROUND(I184*H184,2)</f>
        <v>0</v>
      </c>
      <c r="BL184" s="14" t="s">
        <v>196</v>
      </c>
      <c r="BM184" s="149" t="s">
        <v>261</v>
      </c>
    </row>
    <row r="185" spans="1:65" s="2" customFormat="1" ht="19.2">
      <c r="A185" s="29"/>
      <c r="B185" s="30"/>
      <c r="C185" s="29"/>
      <c r="D185" s="151" t="s">
        <v>128</v>
      </c>
      <c r="E185" s="29"/>
      <c r="F185" s="152" t="s">
        <v>260</v>
      </c>
      <c r="G185" s="29"/>
      <c r="H185" s="29"/>
      <c r="I185" s="153"/>
      <c r="J185" s="29"/>
      <c r="K185" s="29"/>
      <c r="L185" s="30"/>
      <c r="M185" s="154"/>
      <c r="N185" s="155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128</v>
      </c>
      <c r="AU185" s="14" t="s">
        <v>85</v>
      </c>
    </row>
    <row r="186" spans="1:65" s="2" customFormat="1" ht="24.15" customHeight="1">
      <c r="A186" s="29"/>
      <c r="B186" s="136"/>
      <c r="C186" s="137" t="s">
        <v>262</v>
      </c>
      <c r="D186" s="137" t="s">
        <v>122</v>
      </c>
      <c r="E186" s="138" t="s">
        <v>263</v>
      </c>
      <c r="F186" s="139" t="s">
        <v>264</v>
      </c>
      <c r="G186" s="140" t="s">
        <v>137</v>
      </c>
      <c r="H186" s="141">
        <v>3</v>
      </c>
      <c r="I186" s="142"/>
      <c r="J186" s="143">
        <f>ROUND(I186*H186,2)</f>
        <v>0</v>
      </c>
      <c r="K186" s="144"/>
      <c r="L186" s="30"/>
      <c r="M186" s="145" t="s">
        <v>1</v>
      </c>
      <c r="N186" s="146" t="s">
        <v>43</v>
      </c>
      <c r="O186" s="55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9" t="s">
        <v>196</v>
      </c>
      <c r="AT186" s="149" t="s">
        <v>122</v>
      </c>
      <c r="AU186" s="149" t="s">
        <v>85</v>
      </c>
      <c r="AY186" s="14" t="s">
        <v>119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4" t="s">
        <v>83</v>
      </c>
      <c r="BK186" s="150">
        <f>ROUND(I186*H186,2)</f>
        <v>0</v>
      </c>
      <c r="BL186" s="14" t="s">
        <v>196</v>
      </c>
      <c r="BM186" s="149" t="s">
        <v>265</v>
      </c>
    </row>
    <row r="187" spans="1:65" s="2" customFormat="1" ht="19.2">
      <c r="A187" s="29"/>
      <c r="B187" s="30"/>
      <c r="C187" s="29"/>
      <c r="D187" s="151" t="s">
        <v>128</v>
      </c>
      <c r="E187" s="29"/>
      <c r="F187" s="152" t="s">
        <v>266</v>
      </c>
      <c r="G187" s="29"/>
      <c r="H187" s="29"/>
      <c r="I187" s="153"/>
      <c r="J187" s="29"/>
      <c r="K187" s="29"/>
      <c r="L187" s="30"/>
      <c r="M187" s="154"/>
      <c r="N187" s="155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128</v>
      </c>
      <c r="AU187" s="14" t="s">
        <v>85</v>
      </c>
    </row>
    <row r="188" spans="1:65" s="2" customFormat="1" ht="24.15" customHeight="1">
      <c r="A188" s="29"/>
      <c r="B188" s="136"/>
      <c r="C188" s="156" t="s">
        <v>267</v>
      </c>
      <c r="D188" s="156" t="s">
        <v>200</v>
      </c>
      <c r="E188" s="157" t="s">
        <v>268</v>
      </c>
      <c r="F188" s="158" t="s">
        <v>269</v>
      </c>
      <c r="G188" s="159" t="s">
        <v>137</v>
      </c>
      <c r="H188" s="160">
        <v>3</v>
      </c>
      <c r="I188" s="161"/>
      <c r="J188" s="162">
        <f>ROUND(I188*H188,2)</f>
        <v>0</v>
      </c>
      <c r="K188" s="163"/>
      <c r="L188" s="164"/>
      <c r="M188" s="165" t="s">
        <v>1</v>
      </c>
      <c r="N188" s="166" t="s">
        <v>43</v>
      </c>
      <c r="O188" s="55"/>
      <c r="P188" s="147">
        <f>O188*H188</f>
        <v>0</v>
      </c>
      <c r="Q188" s="147">
        <v>4.0000000000000002E-4</v>
      </c>
      <c r="R188" s="147">
        <f>Q188*H188</f>
        <v>1.2000000000000001E-3</v>
      </c>
      <c r="S188" s="147">
        <v>0</v>
      </c>
      <c r="T188" s="14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9" t="s">
        <v>203</v>
      </c>
      <c r="AT188" s="149" t="s">
        <v>200</v>
      </c>
      <c r="AU188" s="149" t="s">
        <v>85</v>
      </c>
      <c r="AY188" s="14" t="s">
        <v>119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4" t="s">
        <v>83</v>
      </c>
      <c r="BK188" s="150">
        <f>ROUND(I188*H188,2)</f>
        <v>0</v>
      </c>
      <c r="BL188" s="14" t="s">
        <v>196</v>
      </c>
      <c r="BM188" s="149" t="s">
        <v>270</v>
      </c>
    </row>
    <row r="189" spans="1:65" s="2" customFormat="1" ht="19.2">
      <c r="A189" s="29"/>
      <c r="B189" s="30"/>
      <c r="C189" s="29"/>
      <c r="D189" s="151" t="s">
        <v>128</v>
      </c>
      <c r="E189" s="29"/>
      <c r="F189" s="152" t="s">
        <v>269</v>
      </c>
      <c r="G189" s="29"/>
      <c r="H189" s="29"/>
      <c r="I189" s="153"/>
      <c r="J189" s="29"/>
      <c r="K189" s="29"/>
      <c r="L189" s="30"/>
      <c r="M189" s="154"/>
      <c r="N189" s="155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128</v>
      </c>
      <c r="AU189" s="14" t="s">
        <v>85</v>
      </c>
    </row>
    <row r="190" spans="1:65" s="2" customFormat="1" ht="33" customHeight="1">
      <c r="A190" s="29"/>
      <c r="B190" s="136"/>
      <c r="C190" s="137" t="s">
        <v>271</v>
      </c>
      <c r="D190" s="137" t="s">
        <v>122</v>
      </c>
      <c r="E190" s="138" t="s">
        <v>272</v>
      </c>
      <c r="F190" s="139" t="s">
        <v>273</v>
      </c>
      <c r="G190" s="140" t="s">
        <v>137</v>
      </c>
      <c r="H190" s="141">
        <v>4</v>
      </c>
      <c r="I190" s="142"/>
      <c r="J190" s="143">
        <f>ROUND(I190*H190,2)</f>
        <v>0</v>
      </c>
      <c r="K190" s="144"/>
      <c r="L190" s="30"/>
      <c r="M190" s="145" t="s">
        <v>1</v>
      </c>
      <c r="N190" s="146" t="s">
        <v>43</v>
      </c>
      <c r="O190" s="55"/>
      <c r="P190" s="147">
        <f>O190*H190</f>
        <v>0</v>
      </c>
      <c r="Q190" s="147">
        <v>3.0000000000000001E-5</v>
      </c>
      <c r="R190" s="147">
        <f>Q190*H190</f>
        <v>1.2E-4</v>
      </c>
      <c r="S190" s="147">
        <v>0</v>
      </c>
      <c r="T190" s="14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9" t="s">
        <v>196</v>
      </c>
      <c r="AT190" s="149" t="s">
        <v>122</v>
      </c>
      <c r="AU190" s="149" t="s">
        <v>85</v>
      </c>
      <c r="AY190" s="14" t="s">
        <v>119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4" t="s">
        <v>83</v>
      </c>
      <c r="BK190" s="150">
        <f>ROUND(I190*H190,2)</f>
        <v>0</v>
      </c>
      <c r="BL190" s="14" t="s">
        <v>196</v>
      </c>
      <c r="BM190" s="149" t="s">
        <v>274</v>
      </c>
    </row>
    <row r="191" spans="1:65" s="2" customFormat="1" ht="28.8">
      <c r="A191" s="29"/>
      <c r="B191" s="30"/>
      <c r="C191" s="29"/>
      <c r="D191" s="151" t="s">
        <v>128</v>
      </c>
      <c r="E191" s="29"/>
      <c r="F191" s="152" t="s">
        <v>275</v>
      </c>
      <c r="G191" s="29"/>
      <c r="H191" s="29"/>
      <c r="I191" s="153"/>
      <c r="J191" s="29"/>
      <c r="K191" s="29"/>
      <c r="L191" s="30"/>
      <c r="M191" s="154"/>
      <c r="N191" s="155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128</v>
      </c>
      <c r="AU191" s="14" t="s">
        <v>85</v>
      </c>
    </row>
    <row r="192" spans="1:65" s="2" customFormat="1" ht="24.15" customHeight="1">
      <c r="A192" s="29"/>
      <c r="B192" s="136"/>
      <c r="C192" s="137" t="s">
        <v>276</v>
      </c>
      <c r="D192" s="137" t="s">
        <v>122</v>
      </c>
      <c r="E192" s="138" t="s">
        <v>277</v>
      </c>
      <c r="F192" s="139" t="s">
        <v>278</v>
      </c>
      <c r="G192" s="140" t="s">
        <v>165</v>
      </c>
      <c r="H192" s="141">
        <v>1.7000000000000001E-2</v>
      </c>
      <c r="I192" s="142"/>
      <c r="J192" s="143">
        <f>ROUND(I192*H192,2)</f>
        <v>0</v>
      </c>
      <c r="K192" s="144"/>
      <c r="L192" s="30"/>
      <c r="M192" s="145" t="s">
        <v>1</v>
      </c>
      <c r="N192" s="146" t="s">
        <v>43</v>
      </c>
      <c r="O192" s="55"/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9" t="s">
        <v>196</v>
      </c>
      <c r="AT192" s="149" t="s">
        <v>122</v>
      </c>
      <c r="AU192" s="149" t="s">
        <v>85</v>
      </c>
      <c r="AY192" s="14" t="s">
        <v>119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4" t="s">
        <v>83</v>
      </c>
      <c r="BK192" s="150">
        <f>ROUND(I192*H192,2)</f>
        <v>0</v>
      </c>
      <c r="BL192" s="14" t="s">
        <v>196</v>
      </c>
      <c r="BM192" s="149" t="s">
        <v>279</v>
      </c>
    </row>
    <row r="193" spans="1:65" s="2" customFormat="1" ht="28.8">
      <c r="A193" s="29"/>
      <c r="B193" s="30"/>
      <c r="C193" s="29"/>
      <c r="D193" s="151" t="s">
        <v>128</v>
      </c>
      <c r="E193" s="29"/>
      <c r="F193" s="152" t="s">
        <v>280</v>
      </c>
      <c r="G193" s="29"/>
      <c r="H193" s="29"/>
      <c r="I193" s="153"/>
      <c r="J193" s="29"/>
      <c r="K193" s="29"/>
      <c r="L193" s="30"/>
      <c r="M193" s="154"/>
      <c r="N193" s="155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128</v>
      </c>
      <c r="AU193" s="14" t="s">
        <v>85</v>
      </c>
    </row>
    <row r="194" spans="1:65" s="12" customFormat="1" ht="22.8" customHeight="1">
      <c r="B194" s="123"/>
      <c r="D194" s="124" t="s">
        <v>77</v>
      </c>
      <c r="E194" s="134" t="s">
        <v>281</v>
      </c>
      <c r="F194" s="134" t="s">
        <v>282</v>
      </c>
      <c r="I194" s="126"/>
      <c r="J194" s="135">
        <f>BK194</f>
        <v>0</v>
      </c>
      <c r="L194" s="123"/>
      <c r="M194" s="128"/>
      <c r="N194" s="129"/>
      <c r="O194" s="129"/>
      <c r="P194" s="130">
        <f>SUM(P195:P196)</f>
        <v>0</v>
      </c>
      <c r="Q194" s="129"/>
      <c r="R194" s="130">
        <f>SUM(R195:R196)</f>
        <v>0</v>
      </c>
      <c r="S194" s="129"/>
      <c r="T194" s="131">
        <f>SUM(T195:T196)</f>
        <v>0.112</v>
      </c>
      <c r="AR194" s="124" t="s">
        <v>85</v>
      </c>
      <c r="AT194" s="132" t="s">
        <v>77</v>
      </c>
      <c r="AU194" s="132" t="s">
        <v>83</v>
      </c>
      <c r="AY194" s="124" t="s">
        <v>119</v>
      </c>
      <c r="BK194" s="133">
        <f>SUM(BK195:BK196)</f>
        <v>0</v>
      </c>
    </row>
    <row r="195" spans="1:65" s="2" customFormat="1" ht="24.15" customHeight="1">
      <c r="A195" s="29"/>
      <c r="B195" s="136"/>
      <c r="C195" s="137" t="s">
        <v>203</v>
      </c>
      <c r="D195" s="137" t="s">
        <v>122</v>
      </c>
      <c r="E195" s="138" t="s">
        <v>283</v>
      </c>
      <c r="F195" s="139" t="s">
        <v>284</v>
      </c>
      <c r="G195" s="140" t="s">
        <v>137</v>
      </c>
      <c r="H195" s="141">
        <v>4</v>
      </c>
      <c r="I195" s="142"/>
      <c r="J195" s="143">
        <f>ROUND(I195*H195,2)</f>
        <v>0</v>
      </c>
      <c r="K195" s="144"/>
      <c r="L195" s="30"/>
      <c r="M195" s="145" t="s">
        <v>1</v>
      </c>
      <c r="N195" s="146" t="s">
        <v>43</v>
      </c>
      <c r="O195" s="55"/>
      <c r="P195" s="147">
        <f>O195*H195</f>
        <v>0</v>
      </c>
      <c r="Q195" s="147">
        <v>0</v>
      </c>
      <c r="R195" s="147">
        <f>Q195*H195</f>
        <v>0</v>
      </c>
      <c r="S195" s="147">
        <v>2.8000000000000001E-2</v>
      </c>
      <c r="T195" s="148">
        <f>S195*H195</f>
        <v>0.112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9" t="s">
        <v>196</v>
      </c>
      <c r="AT195" s="149" t="s">
        <v>122</v>
      </c>
      <c r="AU195" s="149" t="s">
        <v>85</v>
      </c>
      <c r="AY195" s="14" t="s">
        <v>119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4" t="s">
        <v>83</v>
      </c>
      <c r="BK195" s="150">
        <f>ROUND(I195*H195,2)</f>
        <v>0</v>
      </c>
      <c r="BL195" s="14" t="s">
        <v>196</v>
      </c>
      <c r="BM195" s="149" t="s">
        <v>285</v>
      </c>
    </row>
    <row r="196" spans="1:65" s="2" customFormat="1" ht="19.2">
      <c r="A196" s="29"/>
      <c r="B196" s="30"/>
      <c r="C196" s="29"/>
      <c r="D196" s="151" t="s">
        <v>128</v>
      </c>
      <c r="E196" s="29"/>
      <c r="F196" s="152" t="s">
        <v>286</v>
      </c>
      <c r="G196" s="29"/>
      <c r="H196" s="29"/>
      <c r="I196" s="153"/>
      <c r="J196" s="29"/>
      <c r="K196" s="29"/>
      <c r="L196" s="30"/>
      <c r="M196" s="154"/>
      <c r="N196" s="155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128</v>
      </c>
      <c r="AU196" s="14" t="s">
        <v>85</v>
      </c>
    </row>
    <row r="197" spans="1:65" s="12" customFormat="1" ht="22.8" customHeight="1">
      <c r="B197" s="123"/>
      <c r="D197" s="124" t="s">
        <v>77</v>
      </c>
      <c r="E197" s="134" t="s">
        <v>287</v>
      </c>
      <c r="F197" s="134" t="s">
        <v>288</v>
      </c>
      <c r="I197" s="126"/>
      <c r="J197" s="135">
        <f>BK197</f>
        <v>0</v>
      </c>
      <c r="L197" s="123"/>
      <c r="M197" s="128"/>
      <c r="N197" s="129"/>
      <c r="O197" s="129"/>
      <c r="P197" s="130">
        <f>SUM(P198:P205)</f>
        <v>0</v>
      </c>
      <c r="Q197" s="129"/>
      <c r="R197" s="130">
        <f>SUM(R198:R205)</f>
        <v>0.6</v>
      </c>
      <c r="S197" s="129"/>
      <c r="T197" s="131">
        <f>SUM(T198:T205)</f>
        <v>0</v>
      </c>
      <c r="AR197" s="124" t="s">
        <v>85</v>
      </c>
      <c r="AT197" s="132" t="s">
        <v>77</v>
      </c>
      <c r="AU197" s="132" t="s">
        <v>83</v>
      </c>
      <c r="AY197" s="124" t="s">
        <v>119</v>
      </c>
      <c r="BK197" s="133">
        <f>SUM(BK198:BK205)</f>
        <v>0</v>
      </c>
    </row>
    <row r="198" spans="1:65" s="2" customFormat="1" ht="24.15" customHeight="1">
      <c r="A198" s="29"/>
      <c r="B198" s="136"/>
      <c r="C198" s="137" t="s">
        <v>289</v>
      </c>
      <c r="D198" s="137" t="s">
        <v>122</v>
      </c>
      <c r="E198" s="138" t="s">
        <v>290</v>
      </c>
      <c r="F198" s="139" t="s">
        <v>291</v>
      </c>
      <c r="G198" s="140" t="s">
        <v>137</v>
      </c>
      <c r="H198" s="141">
        <v>4</v>
      </c>
      <c r="I198" s="142"/>
      <c r="J198" s="143">
        <f>ROUND(I198*H198,2)</f>
        <v>0</v>
      </c>
      <c r="K198" s="144"/>
      <c r="L198" s="30"/>
      <c r="M198" s="145" t="s">
        <v>1</v>
      </c>
      <c r="N198" s="146" t="s">
        <v>43</v>
      </c>
      <c r="O198" s="55"/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9" t="s">
        <v>196</v>
      </c>
      <c r="AT198" s="149" t="s">
        <v>122</v>
      </c>
      <c r="AU198" s="149" t="s">
        <v>85</v>
      </c>
      <c r="AY198" s="14" t="s">
        <v>119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4" t="s">
        <v>83</v>
      </c>
      <c r="BK198" s="150">
        <f>ROUND(I198*H198,2)</f>
        <v>0</v>
      </c>
      <c r="BL198" s="14" t="s">
        <v>196</v>
      </c>
      <c r="BM198" s="149" t="s">
        <v>292</v>
      </c>
    </row>
    <row r="199" spans="1:65" s="2" customFormat="1" ht="19.2">
      <c r="A199" s="29"/>
      <c r="B199" s="30"/>
      <c r="C199" s="29"/>
      <c r="D199" s="151" t="s">
        <v>128</v>
      </c>
      <c r="E199" s="29"/>
      <c r="F199" s="152" t="s">
        <v>293</v>
      </c>
      <c r="G199" s="29"/>
      <c r="H199" s="29"/>
      <c r="I199" s="153"/>
      <c r="J199" s="29"/>
      <c r="K199" s="29"/>
      <c r="L199" s="30"/>
      <c r="M199" s="154"/>
      <c r="N199" s="155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128</v>
      </c>
      <c r="AU199" s="14" t="s">
        <v>85</v>
      </c>
    </row>
    <row r="200" spans="1:65" s="2" customFormat="1" ht="37.799999999999997" customHeight="1">
      <c r="A200" s="29"/>
      <c r="B200" s="136"/>
      <c r="C200" s="156" t="s">
        <v>294</v>
      </c>
      <c r="D200" s="156" t="s">
        <v>200</v>
      </c>
      <c r="E200" s="157" t="s">
        <v>295</v>
      </c>
      <c r="F200" s="158" t="s">
        <v>296</v>
      </c>
      <c r="G200" s="159" t="s">
        <v>137</v>
      </c>
      <c r="H200" s="160">
        <v>4</v>
      </c>
      <c r="I200" s="161"/>
      <c r="J200" s="162">
        <f>ROUND(I200*H200,2)</f>
        <v>0</v>
      </c>
      <c r="K200" s="163"/>
      <c r="L200" s="164"/>
      <c r="M200" s="165" t="s">
        <v>1</v>
      </c>
      <c r="N200" s="166" t="s">
        <v>43</v>
      </c>
      <c r="O200" s="55"/>
      <c r="P200" s="147">
        <f>O200*H200</f>
        <v>0</v>
      </c>
      <c r="Q200" s="147">
        <v>0.15</v>
      </c>
      <c r="R200" s="147">
        <f>Q200*H200</f>
        <v>0.6</v>
      </c>
      <c r="S200" s="147">
        <v>0</v>
      </c>
      <c r="T200" s="14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9" t="s">
        <v>203</v>
      </c>
      <c r="AT200" s="149" t="s">
        <v>200</v>
      </c>
      <c r="AU200" s="149" t="s">
        <v>85</v>
      </c>
      <c r="AY200" s="14" t="s">
        <v>119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4" t="s">
        <v>83</v>
      </c>
      <c r="BK200" s="150">
        <f>ROUND(I200*H200,2)</f>
        <v>0</v>
      </c>
      <c r="BL200" s="14" t="s">
        <v>196</v>
      </c>
      <c r="BM200" s="149" t="s">
        <v>297</v>
      </c>
    </row>
    <row r="201" spans="1:65" s="2" customFormat="1" ht="230.4">
      <c r="A201" s="29"/>
      <c r="B201" s="30"/>
      <c r="C201" s="29"/>
      <c r="D201" s="151" t="s">
        <v>128</v>
      </c>
      <c r="E201" s="29"/>
      <c r="F201" s="152" t="s">
        <v>298</v>
      </c>
      <c r="G201" s="29"/>
      <c r="H201" s="29"/>
      <c r="I201" s="153"/>
      <c r="J201" s="29"/>
      <c r="K201" s="29"/>
      <c r="L201" s="30"/>
      <c r="M201" s="154"/>
      <c r="N201" s="155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128</v>
      </c>
      <c r="AU201" s="14" t="s">
        <v>85</v>
      </c>
    </row>
    <row r="202" spans="1:65" s="2" customFormat="1" ht="24.15" customHeight="1">
      <c r="A202" s="29"/>
      <c r="B202" s="136"/>
      <c r="C202" s="137" t="s">
        <v>299</v>
      </c>
      <c r="D202" s="137" t="s">
        <v>122</v>
      </c>
      <c r="E202" s="138" t="s">
        <v>300</v>
      </c>
      <c r="F202" s="139" t="s">
        <v>301</v>
      </c>
      <c r="G202" s="140" t="s">
        <v>137</v>
      </c>
      <c r="H202" s="141">
        <v>4</v>
      </c>
      <c r="I202" s="142"/>
      <c r="J202" s="143">
        <f>ROUND(I202*H202,2)</f>
        <v>0</v>
      </c>
      <c r="K202" s="144"/>
      <c r="L202" s="30"/>
      <c r="M202" s="145" t="s">
        <v>1</v>
      </c>
      <c r="N202" s="146" t="s">
        <v>43</v>
      </c>
      <c r="O202" s="55"/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9" t="s">
        <v>196</v>
      </c>
      <c r="AT202" s="149" t="s">
        <v>122</v>
      </c>
      <c r="AU202" s="149" t="s">
        <v>85</v>
      </c>
      <c r="AY202" s="14" t="s">
        <v>119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4" t="s">
        <v>83</v>
      </c>
      <c r="BK202" s="150">
        <f>ROUND(I202*H202,2)</f>
        <v>0</v>
      </c>
      <c r="BL202" s="14" t="s">
        <v>196</v>
      </c>
      <c r="BM202" s="149" t="s">
        <v>302</v>
      </c>
    </row>
    <row r="203" spans="1:65" s="2" customFormat="1" ht="10.199999999999999">
      <c r="A203" s="29"/>
      <c r="B203" s="30"/>
      <c r="C203" s="29"/>
      <c r="D203" s="151" t="s">
        <v>128</v>
      </c>
      <c r="E203" s="29"/>
      <c r="F203" s="152" t="s">
        <v>301</v>
      </c>
      <c r="G203" s="29"/>
      <c r="H203" s="29"/>
      <c r="I203" s="153"/>
      <c r="J203" s="29"/>
      <c r="K203" s="29"/>
      <c r="L203" s="30"/>
      <c r="M203" s="154"/>
      <c r="N203" s="155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128</v>
      </c>
      <c r="AU203" s="14" t="s">
        <v>85</v>
      </c>
    </row>
    <row r="204" spans="1:65" s="2" customFormat="1" ht="24.15" customHeight="1">
      <c r="A204" s="29"/>
      <c r="B204" s="136"/>
      <c r="C204" s="137" t="s">
        <v>303</v>
      </c>
      <c r="D204" s="137" t="s">
        <v>122</v>
      </c>
      <c r="E204" s="138" t="s">
        <v>304</v>
      </c>
      <c r="F204" s="139" t="s">
        <v>305</v>
      </c>
      <c r="G204" s="140" t="s">
        <v>165</v>
      </c>
      <c r="H204" s="141">
        <v>0.6</v>
      </c>
      <c r="I204" s="142"/>
      <c r="J204" s="143">
        <f>ROUND(I204*H204,2)</f>
        <v>0</v>
      </c>
      <c r="K204" s="144"/>
      <c r="L204" s="30"/>
      <c r="M204" s="145" t="s">
        <v>1</v>
      </c>
      <c r="N204" s="146" t="s">
        <v>43</v>
      </c>
      <c r="O204" s="55"/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49" t="s">
        <v>196</v>
      </c>
      <c r="AT204" s="149" t="s">
        <v>122</v>
      </c>
      <c r="AU204" s="149" t="s">
        <v>85</v>
      </c>
      <c r="AY204" s="14" t="s">
        <v>119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4" t="s">
        <v>83</v>
      </c>
      <c r="BK204" s="150">
        <f>ROUND(I204*H204,2)</f>
        <v>0</v>
      </c>
      <c r="BL204" s="14" t="s">
        <v>196</v>
      </c>
      <c r="BM204" s="149" t="s">
        <v>306</v>
      </c>
    </row>
    <row r="205" spans="1:65" s="2" customFormat="1" ht="28.8">
      <c r="A205" s="29"/>
      <c r="B205" s="30"/>
      <c r="C205" s="29"/>
      <c r="D205" s="151" t="s">
        <v>128</v>
      </c>
      <c r="E205" s="29"/>
      <c r="F205" s="152" t="s">
        <v>307</v>
      </c>
      <c r="G205" s="29"/>
      <c r="H205" s="29"/>
      <c r="I205" s="153"/>
      <c r="J205" s="29"/>
      <c r="K205" s="29"/>
      <c r="L205" s="30"/>
      <c r="M205" s="154"/>
      <c r="N205" s="155"/>
      <c r="O205" s="55"/>
      <c r="P205" s="55"/>
      <c r="Q205" s="55"/>
      <c r="R205" s="55"/>
      <c r="S205" s="55"/>
      <c r="T205" s="56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128</v>
      </c>
      <c r="AU205" s="14" t="s">
        <v>85</v>
      </c>
    </row>
    <row r="206" spans="1:65" s="12" customFormat="1" ht="22.8" customHeight="1">
      <c r="B206" s="123"/>
      <c r="D206" s="124" t="s">
        <v>77</v>
      </c>
      <c r="E206" s="134" t="s">
        <v>308</v>
      </c>
      <c r="F206" s="134" t="s">
        <v>309</v>
      </c>
      <c r="I206" s="126"/>
      <c r="J206" s="135">
        <f>BK206</f>
        <v>0</v>
      </c>
      <c r="L206" s="123"/>
      <c r="M206" s="128"/>
      <c r="N206" s="129"/>
      <c r="O206" s="129"/>
      <c r="P206" s="130">
        <f>SUM(P207:P212)</f>
        <v>0</v>
      </c>
      <c r="Q206" s="129"/>
      <c r="R206" s="130">
        <f>SUM(R207:R212)</f>
        <v>1.0648999999999999E-2</v>
      </c>
      <c r="S206" s="129"/>
      <c r="T206" s="131">
        <f>SUM(T207:T212)</f>
        <v>0</v>
      </c>
      <c r="AR206" s="124" t="s">
        <v>85</v>
      </c>
      <c r="AT206" s="132" t="s">
        <v>77</v>
      </c>
      <c r="AU206" s="132" t="s">
        <v>83</v>
      </c>
      <c r="AY206" s="124" t="s">
        <v>119</v>
      </c>
      <c r="BK206" s="133">
        <f>SUM(BK207:BK212)</f>
        <v>0</v>
      </c>
    </row>
    <row r="207" spans="1:65" s="2" customFormat="1" ht="24.15" customHeight="1">
      <c r="A207" s="29"/>
      <c r="B207" s="136"/>
      <c r="C207" s="137" t="s">
        <v>310</v>
      </c>
      <c r="D207" s="137" t="s">
        <v>122</v>
      </c>
      <c r="E207" s="138" t="s">
        <v>311</v>
      </c>
      <c r="F207" s="139" t="s">
        <v>312</v>
      </c>
      <c r="G207" s="140" t="s">
        <v>125</v>
      </c>
      <c r="H207" s="141">
        <v>23.15</v>
      </c>
      <c r="I207" s="142"/>
      <c r="J207" s="143">
        <f>ROUND(I207*H207,2)</f>
        <v>0</v>
      </c>
      <c r="K207" s="144"/>
      <c r="L207" s="30"/>
      <c r="M207" s="145" t="s">
        <v>1</v>
      </c>
      <c r="N207" s="146" t="s">
        <v>43</v>
      </c>
      <c r="O207" s="55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9" t="s">
        <v>196</v>
      </c>
      <c r="AT207" s="149" t="s">
        <v>122</v>
      </c>
      <c r="AU207" s="149" t="s">
        <v>85</v>
      </c>
      <c r="AY207" s="14" t="s">
        <v>119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4" t="s">
        <v>83</v>
      </c>
      <c r="BK207" s="150">
        <f>ROUND(I207*H207,2)</f>
        <v>0</v>
      </c>
      <c r="BL207" s="14" t="s">
        <v>196</v>
      </c>
      <c r="BM207" s="149" t="s">
        <v>313</v>
      </c>
    </row>
    <row r="208" spans="1:65" s="2" customFormat="1" ht="10.199999999999999">
      <c r="A208" s="29"/>
      <c r="B208" s="30"/>
      <c r="C208" s="29"/>
      <c r="D208" s="151" t="s">
        <v>128</v>
      </c>
      <c r="E208" s="29"/>
      <c r="F208" s="152" t="s">
        <v>314</v>
      </c>
      <c r="G208" s="29"/>
      <c r="H208" s="29"/>
      <c r="I208" s="153"/>
      <c r="J208" s="29"/>
      <c r="K208" s="29"/>
      <c r="L208" s="30"/>
      <c r="M208" s="154"/>
      <c r="N208" s="155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128</v>
      </c>
      <c r="AU208" s="14" t="s">
        <v>85</v>
      </c>
    </row>
    <row r="209" spans="1:65" s="2" customFormat="1" ht="24.15" customHeight="1">
      <c r="A209" s="29"/>
      <c r="B209" s="136"/>
      <c r="C209" s="137" t="s">
        <v>315</v>
      </c>
      <c r="D209" s="137" t="s">
        <v>122</v>
      </c>
      <c r="E209" s="138" t="s">
        <v>316</v>
      </c>
      <c r="F209" s="139" t="s">
        <v>317</v>
      </c>
      <c r="G209" s="140" t="s">
        <v>125</v>
      </c>
      <c r="H209" s="141">
        <v>23.15</v>
      </c>
      <c r="I209" s="142"/>
      <c r="J209" s="143">
        <f>ROUND(I209*H209,2)</f>
        <v>0</v>
      </c>
      <c r="K209" s="144"/>
      <c r="L209" s="30"/>
      <c r="M209" s="145" t="s">
        <v>1</v>
      </c>
      <c r="N209" s="146" t="s">
        <v>43</v>
      </c>
      <c r="O209" s="55"/>
      <c r="P209" s="147">
        <f>O209*H209</f>
        <v>0</v>
      </c>
      <c r="Q209" s="147">
        <v>2.0000000000000001E-4</v>
      </c>
      <c r="R209" s="147">
        <f>Q209*H209</f>
        <v>4.6299999999999996E-3</v>
      </c>
      <c r="S209" s="147">
        <v>0</v>
      </c>
      <c r="T209" s="14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9" t="s">
        <v>196</v>
      </c>
      <c r="AT209" s="149" t="s">
        <v>122</v>
      </c>
      <c r="AU209" s="149" t="s">
        <v>85</v>
      </c>
      <c r="AY209" s="14" t="s">
        <v>119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4" t="s">
        <v>83</v>
      </c>
      <c r="BK209" s="150">
        <f>ROUND(I209*H209,2)</f>
        <v>0</v>
      </c>
      <c r="BL209" s="14" t="s">
        <v>196</v>
      </c>
      <c r="BM209" s="149" t="s">
        <v>318</v>
      </c>
    </row>
    <row r="210" spans="1:65" s="2" customFormat="1" ht="19.2">
      <c r="A210" s="29"/>
      <c r="B210" s="30"/>
      <c r="C210" s="29"/>
      <c r="D210" s="151" t="s">
        <v>128</v>
      </c>
      <c r="E210" s="29"/>
      <c r="F210" s="152" t="s">
        <v>319</v>
      </c>
      <c r="G210" s="29"/>
      <c r="H210" s="29"/>
      <c r="I210" s="153"/>
      <c r="J210" s="29"/>
      <c r="K210" s="29"/>
      <c r="L210" s="30"/>
      <c r="M210" s="154"/>
      <c r="N210" s="155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128</v>
      </c>
      <c r="AU210" s="14" t="s">
        <v>85</v>
      </c>
    </row>
    <row r="211" spans="1:65" s="2" customFormat="1" ht="33" customHeight="1">
      <c r="A211" s="29"/>
      <c r="B211" s="136"/>
      <c r="C211" s="137" t="s">
        <v>320</v>
      </c>
      <c r="D211" s="137" t="s">
        <v>122</v>
      </c>
      <c r="E211" s="138" t="s">
        <v>321</v>
      </c>
      <c r="F211" s="139" t="s">
        <v>322</v>
      </c>
      <c r="G211" s="140" t="s">
        <v>125</v>
      </c>
      <c r="H211" s="141">
        <v>23.15</v>
      </c>
      <c r="I211" s="142"/>
      <c r="J211" s="143">
        <f>ROUND(I211*H211,2)</f>
        <v>0</v>
      </c>
      <c r="K211" s="144"/>
      <c r="L211" s="30"/>
      <c r="M211" s="145" t="s">
        <v>1</v>
      </c>
      <c r="N211" s="146" t="s">
        <v>43</v>
      </c>
      <c r="O211" s="55"/>
      <c r="P211" s="147">
        <f>O211*H211</f>
        <v>0</v>
      </c>
      <c r="Q211" s="147">
        <v>2.5999999999999998E-4</v>
      </c>
      <c r="R211" s="147">
        <f>Q211*H211</f>
        <v>6.0189999999999992E-3</v>
      </c>
      <c r="S211" s="147">
        <v>0</v>
      </c>
      <c r="T211" s="14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9" t="s">
        <v>196</v>
      </c>
      <c r="AT211" s="149" t="s">
        <v>122</v>
      </c>
      <c r="AU211" s="149" t="s">
        <v>85</v>
      </c>
      <c r="AY211" s="14" t="s">
        <v>119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4" t="s">
        <v>83</v>
      </c>
      <c r="BK211" s="150">
        <f>ROUND(I211*H211,2)</f>
        <v>0</v>
      </c>
      <c r="BL211" s="14" t="s">
        <v>196</v>
      </c>
      <c r="BM211" s="149" t="s">
        <v>323</v>
      </c>
    </row>
    <row r="212" spans="1:65" s="2" customFormat="1" ht="28.8">
      <c r="A212" s="29"/>
      <c r="B212" s="30"/>
      <c r="C212" s="29"/>
      <c r="D212" s="151" t="s">
        <v>128</v>
      </c>
      <c r="E212" s="29"/>
      <c r="F212" s="152" t="s">
        <v>324</v>
      </c>
      <c r="G212" s="29"/>
      <c r="H212" s="29"/>
      <c r="I212" s="153"/>
      <c r="J212" s="29"/>
      <c r="K212" s="29"/>
      <c r="L212" s="30"/>
      <c r="M212" s="154"/>
      <c r="N212" s="155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128</v>
      </c>
      <c r="AU212" s="14" t="s">
        <v>85</v>
      </c>
    </row>
    <row r="213" spans="1:65" s="12" customFormat="1" ht="25.95" customHeight="1">
      <c r="B213" s="123"/>
      <c r="D213" s="124" t="s">
        <v>77</v>
      </c>
      <c r="E213" s="125" t="s">
        <v>200</v>
      </c>
      <c r="F213" s="125" t="s">
        <v>325</v>
      </c>
      <c r="I213" s="126"/>
      <c r="J213" s="127">
        <f>BK213</f>
        <v>0</v>
      </c>
      <c r="L213" s="123"/>
      <c r="M213" s="128"/>
      <c r="N213" s="129"/>
      <c r="O213" s="129"/>
      <c r="P213" s="130">
        <f>P214</f>
        <v>0</v>
      </c>
      <c r="Q213" s="129"/>
      <c r="R213" s="130">
        <f>R214</f>
        <v>6.6885E-2</v>
      </c>
      <c r="S213" s="129"/>
      <c r="T213" s="131">
        <f>T214</f>
        <v>4.5499999999999999E-2</v>
      </c>
      <c r="AR213" s="124" t="s">
        <v>134</v>
      </c>
      <c r="AT213" s="132" t="s">
        <v>77</v>
      </c>
      <c r="AU213" s="132" t="s">
        <v>78</v>
      </c>
      <c r="AY213" s="124" t="s">
        <v>119</v>
      </c>
      <c r="BK213" s="133">
        <f>BK214</f>
        <v>0</v>
      </c>
    </row>
    <row r="214" spans="1:65" s="12" customFormat="1" ht="22.8" customHeight="1">
      <c r="B214" s="123"/>
      <c r="D214" s="124" t="s">
        <v>77</v>
      </c>
      <c r="E214" s="134" t="s">
        <v>326</v>
      </c>
      <c r="F214" s="134" t="s">
        <v>327</v>
      </c>
      <c r="I214" s="126"/>
      <c r="J214" s="135">
        <f>BK214</f>
        <v>0</v>
      </c>
      <c r="L214" s="123"/>
      <c r="M214" s="128"/>
      <c r="N214" s="129"/>
      <c r="O214" s="129"/>
      <c r="P214" s="130">
        <f>SUM(P215:P226)</f>
        <v>0</v>
      </c>
      <c r="Q214" s="129"/>
      <c r="R214" s="130">
        <f>SUM(R215:R226)</f>
        <v>6.6885E-2</v>
      </c>
      <c r="S214" s="129"/>
      <c r="T214" s="131">
        <f>SUM(T215:T226)</f>
        <v>4.5499999999999999E-2</v>
      </c>
      <c r="AR214" s="124" t="s">
        <v>134</v>
      </c>
      <c r="AT214" s="132" t="s">
        <v>77</v>
      </c>
      <c r="AU214" s="132" t="s">
        <v>83</v>
      </c>
      <c r="AY214" s="124" t="s">
        <v>119</v>
      </c>
      <c r="BK214" s="133">
        <f>SUM(BK215:BK226)</f>
        <v>0</v>
      </c>
    </row>
    <row r="215" spans="1:65" s="2" customFormat="1" ht="24.15" customHeight="1">
      <c r="A215" s="29"/>
      <c r="B215" s="136"/>
      <c r="C215" s="137" t="s">
        <v>328</v>
      </c>
      <c r="D215" s="137" t="s">
        <v>122</v>
      </c>
      <c r="E215" s="138" t="s">
        <v>329</v>
      </c>
      <c r="F215" s="139" t="s">
        <v>330</v>
      </c>
      <c r="G215" s="140" t="s">
        <v>195</v>
      </c>
      <c r="H215" s="141">
        <v>1.5</v>
      </c>
      <c r="I215" s="142"/>
      <c r="J215" s="143">
        <f>ROUND(I215*H215,2)</f>
        <v>0</v>
      </c>
      <c r="K215" s="144"/>
      <c r="L215" s="30"/>
      <c r="M215" s="145" t="s">
        <v>1</v>
      </c>
      <c r="N215" s="146" t="s">
        <v>43</v>
      </c>
      <c r="O215" s="55"/>
      <c r="P215" s="147">
        <f>O215*H215</f>
        <v>0</v>
      </c>
      <c r="Q215" s="147">
        <v>8.3000000000000001E-4</v>
      </c>
      <c r="R215" s="147">
        <f>Q215*H215</f>
        <v>1.245E-3</v>
      </c>
      <c r="S215" s="147">
        <v>0</v>
      </c>
      <c r="T215" s="14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9" t="s">
        <v>331</v>
      </c>
      <c r="AT215" s="149" t="s">
        <v>122</v>
      </c>
      <c r="AU215" s="149" t="s">
        <v>85</v>
      </c>
      <c r="AY215" s="14" t="s">
        <v>119</v>
      </c>
      <c r="BE215" s="150">
        <f>IF(N215="základní",J215,0)</f>
        <v>0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4" t="s">
        <v>83</v>
      </c>
      <c r="BK215" s="150">
        <f>ROUND(I215*H215,2)</f>
        <v>0</v>
      </c>
      <c r="BL215" s="14" t="s">
        <v>331</v>
      </c>
      <c r="BM215" s="149" t="s">
        <v>332</v>
      </c>
    </row>
    <row r="216" spans="1:65" s="2" customFormat="1" ht="19.2">
      <c r="A216" s="29"/>
      <c r="B216" s="30"/>
      <c r="C216" s="29"/>
      <c r="D216" s="151" t="s">
        <v>128</v>
      </c>
      <c r="E216" s="29"/>
      <c r="F216" s="152" t="s">
        <v>333</v>
      </c>
      <c r="G216" s="29"/>
      <c r="H216" s="29"/>
      <c r="I216" s="153"/>
      <c r="J216" s="29"/>
      <c r="K216" s="29"/>
      <c r="L216" s="30"/>
      <c r="M216" s="154"/>
      <c r="N216" s="155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128</v>
      </c>
      <c r="AU216" s="14" t="s">
        <v>85</v>
      </c>
    </row>
    <row r="217" spans="1:65" s="2" customFormat="1" ht="24.15" customHeight="1">
      <c r="A217" s="29"/>
      <c r="B217" s="136"/>
      <c r="C217" s="137" t="s">
        <v>334</v>
      </c>
      <c r="D217" s="137" t="s">
        <v>122</v>
      </c>
      <c r="E217" s="138" t="s">
        <v>335</v>
      </c>
      <c r="F217" s="139" t="s">
        <v>336</v>
      </c>
      <c r="G217" s="140" t="s">
        <v>137</v>
      </c>
      <c r="H217" s="141">
        <v>4</v>
      </c>
      <c r="I217" s="142"/>
      <c r="J217" s="143">
        <f>ROUND(I217*H217,2)</f>
        <v>0</v>
      </c>
      <c r="K217" s="144"/>
      <c r="L217" s="30"/>
      <c r="M217" s="145" t="s">
        <v>1</v>
      </c>
      <c r="N217" s="146" t="s">
        <v>43</v>
      </c>
      <c r="O217" s="55"/>
      <c r="P217" s="147">
        <f>O217*H217</f>
        <v>0</v>
      </c>
      <c r="Q217" s="147">
        <v>1.01E-2</v>
      </c>
      <c r="R217" s="147">
        <f>Q217*H217</f>
        <v>4.0399999999999998E-2</v>
      </c>
      <c r="S217" s="147">
        <v>0</v>
      </c>
      <c r="T217" s="14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9" t="s">
        <v>331</v>
      </c>
      <c r="AT217" s="149" t="s">
        <v>122</v>
      </c>
      <c r="AU217" s="149" t="s">
        <v>85</v>
      </c>
      <c r="AY217" s="14" t="s">
        <v>119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4" t="s">
        <v>83</v>
      </c>
      <c r="BK217" s="150">
        <f>ROUND(I217*H217,2)</f>
        <v>0</v>
      </c>
      <c r="BL217" s="14" t="s">
        <v>331</v>
      </c>
      <c r="BM217" s="149" t="s">
        <v>337</v>
      </c>
    </row>
    <row r="218" spans="1:65" s="2" customFormat="1" ht="19.2">
      <c r="A218" s="29"/>
      <c r="B218" s="30"/>
      <c r="C218" s="29"/>
      <c r="D218" s="151" t="s">
        <v>128</v>
      </c>
      <c r="E218" s="29"/>
      <c r="F218" s="152" t="s">
        <v>338</v>
      </c>
      <c r="G218" s="29"/>
      <c r="H218" s="29"/>
      <c r="I218" s="153"/>
      <c r="J218" s="29"/>
      <c r="K218" s="29"/>
      <c r="L218" s="30"/>
      <c r="M218" s="154"/>
      <c r="N218" s="155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128</v>
      </c>
      <c r="AU218" s="14" t="s">
        <v>85</v>
      </c>
    </row>
    <row r="219" spans="1:65" s="2" customFormat="1" ht="33" customHeight="1">
      <c r="A219" s="29"/>
      <c r="B219" s="136"/>
      <c r="C219" s="137" t="s">
        <v>339</v>
      </c>
      <c r="D219" s="137" t="s">
        <v>122</v>
      </c>
      <c r="E219" s="138" t="s">
        <v>340</v>
      </c>
      <c r="F219" s="139" t="s">
        <v>341</v>
      </c>
      <c r="G219" s="140" t="s">
        <v>137</v>
      </c>
      <c r="H219" s="141">
        <v>1</v>
      </c>
      <c r="I219" s="142"/>
      <c r="J219" s="143">
        <f>ROUND(I219*H219,2)</f>
        <v>0</v>
      </c>
      <c r="K219" s="144"/>
      <c r="L219" s="30"/>
      <c r="M219" s="145" t="s">
        <v>1</v>
      </c>
      <c r="N219" s="146" t="s">
        <v>43</v>
      </c>
      <c r="O219" s="55"/>
      <c r="P219" s="147">
        <f>O219*H219</f>
        <v>0</v>
      </c>
      <c r="Q219" s="147">
        <v>2.5239999999999999E-2</v>
      </c>
      <c r="R219" s="147">
        <f>Q219*H219</f>
        <v>2.5239999999999999E-2</v>
      </c>
      <c r="S219" s="147">
        <v>0</v>
      </c>
      <c r="T219" s="14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9" t="s">
        <v>331</v>
      </c>
      <c r="AT219" s="149" t="s">
        <v>122</v>
      </c>
      <c r="AU219" s="149" t="s">
        <v>85</v>
      </c>
      <c r="AY219" s="14" t="s">
        <v>119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4" t="s">
        <v>83</v>
      </c>
      <c r="BK219" s="150">
        <f>ROUND(I219*H219,2)</f>
        <v>0</v>
      </c>
      <c r="BL219" s="14" t="s">
        <v>331</v>
      </c>
      <c r="BM219" s="149" t="s">
        <v>342</v>
      </c>
    </row>
    <row r="220" spans="1:65" s="2" customFormat="1" ht="19.2">
      <c r="A220" s="29"/>
      <c r="B220" s="30"/>
      <c r="C220" s="29"/>
      <c r="D220" s="151" t="s">
        <v>128</v>
      </c>
      <c r="E220" s="29"/>
      <c r="F220" s="152" t="s">
        <v>343</v>
      </c>
      <c r="G220" s="29"/>
      <c r="H220" s="29"/>
      <c r="I220" s="153"/>
      <c r="J220" s="29"/>
      <c r="K220" s="29"/>
      <c r="L220" s="30"/>
      <c r="M220" s="154"/>
      <c r="N220" s="155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128</v>
      </c>
      <c r="AU220" s="14" t="s">
        <v>85</v>
      </c>
    </row>
    <row r="221" spans="1:65" s="2" customFormat="1" ht="24.15" customHeight="1">
      <c r="A221" s="29"/>
      <c r="B221" s="136"/>
      <c r="C221" s="137" t="s">
        <v>344</v>
      </c>
      <c r="D221" s="137" t="s">
        <v>122</v>
      </c>
      <c r="E221" s="138" t="s">
        <v>345</v>
      </c>
      <c r="F221" s="139" t="s">
        <v>346</v>
      </c>
      <c r="G221" s="140" t="s">
        <v>137</v>
      </c>
      <c r="H221" s="141">
        <v>4</v>
      </c>
      <c r="I221" s="142"/>
      <c r="J221" s="143">
        <f>ROUND(I221*H221,2)</f>
        <v>0</v>
      </c>
      <c r="K221" s="144"/>
      <c r="L221" s="30"/>
      <c r="M221" s="145" t="s">
        <v>1</v>
      </c>
      <c r="N221" s="146" t="s">
        <v>43</v>
      </c>
      <c r="O221" s="55"/>
      <c r="P221" s="147">
        <f>O221*H221</f>
        <v>0</v>
      </c>
      <c r="Q221" s="147">
        <v>0</v>
      </c>
      <c r="R221" s="147">
        <f>Q221*H221</f>
        <v>0</v>
      </c>
      <c r="S221" s="147">
        <v>4.0000000000000001E-3</v>
      </c>
      <c r="T221" s="148">
        <f>S221*H221</f>
        <v>1.6E-2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49" t="s">
        <v>331</v>
      </c>
      <c r="AT221" s="149" t="s">
        <v>122</v>
      </c>
      <c r="AU221" s="149" t="s">
        <v>85</v>
      </c>
      <c r="AY221" s="14" t="s">
        <v>119</v>
      </c>
      <c r="BE221" s="150">
        <f>IF(N221="základní",J221,0)</f>
        <v>0</v>
      </c>
      <c r="BF221" s="150">
        <f>IF(N221="snížená",J221,0)</f>
        <v>0</v>
      </c>
      <c r="BG221" s="150">
        <f>IF(N221="zákl. přenesená",J221,0)</f>
        <v>0</v>
      </c>
      <c r="BH221" s="150">
        <f>IF(N221="sníž. přenesená",J221,0)</f>
        <v>0</v>
      </c>
      <c r="BI221" s="150">
        <f>IF(N221="nulová",J221,0)</f>
        <v>0</v>
      </c>
      <c r="BJ221" s="14" t="s">
        <v>83</v>
      </c>
      <c r="BK221" s="150">
        <f>ROUND(I221*H221,2)</f>
        <v>0</v>
      </c>
      <c r="BL221" s="14" t="s">
        <v>331</v>
      </c>
      <c r="BM221" s="149" t="s">
        <v>347</v>
      </c>
    </row>
    <row r="222" spans="1:65" s="2" customFormat="1" ht="19.2">
      <c r="A222" s="29"/>
      <c r="B222" s="30"/>
      <c r="C222" s="29"/>
      <c r="D222" s="151" t="s">
        <v>128</v>
      </c>
      <c r="E222" s="29"/>
      <c r="F222" s="152" t="s">
        <v>348</v>
      </c>
      <c r="G222" s="29"/>
      <c r="H222" s="29"/>
      <c r="I222" s="153"/>
      <c r="J222" s="29"/>
      <c r="K222" s="29"/>
      <c r="L222" s="30"/>
      <c r="M222" s="154"/>
      <c r="N222" s="155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128</v>
      </c>
      <c r="AU222" s="14" t="s">
        <v>85</v>
      </c>
    </row>
    <row r="223" spans="1:65" s="2" customFormat="1" ht="33" customHeight="1">
      <c r="A223" s="29"/>
      <c r="B223" s="136"/>
      <c r="C223" s="137" t="s">
        <v>349</v>
      </c>
      <c r="D223" s="137" t="s">
        <v>122</v>
      </c>
      <c r="E223" s="138" t="s">
        <v>350</v>
      </c>
      <c r="F223" s="139" t="s">
        <v>351</v>
      </c>
      <c r="G223" s="140" t="s">
        <v>137</v>
      </c>
      <c r="H223" s="141">
        <v>1</v>
      </c>
      <c r="I223" s="142"/>
      <c r="J223" s="143">
        <f>ROUND(I223*H223,2)</f>
        <v>0</v>
      </c>
      <c r="K223" s="144"/>
      <c r="L223" s="30"/>
      <c r="M223" s="145" t="s">
        <v>1</v>
      </c>
      <c r="N223" s="146" t="s">
        <v>43</v>
      </c>
      <c r="O223" s="55"/>
      <c r="P223" s="147">
        <f>O223*H223</f>
        <v>0</v>
      </c>
      <c r="Q223" s="147">
        <v>0</v>
      </c>
      <c r="R223" s="147">
        <f>Q223*H223</f>
        <v>0</v>
      </c>
      <c r="S223" s="147">
        <v>1.6E-2</v>
      </c>
      <c r="T223" s="148">
        <f>S223*H223</f>
        <v>1.6E-2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9" t="s">
        <v>331</v>
      </c>
      <c r="AT223" s="149" t="s">
        <v>122</v>
      </c>
      <c r="AU223" s="149" t="s">
        <v>85</v>
      </c>
      <c r="AY223" s="14" t="s">
        <v>119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4" t="s">
        <v>83</v>
      </c>
      <c r="BK223" s="150">
        <f>ROUND(I223*H223,2)</f>
        <v>0</v>
      </c>
      <c r="BL223" s="14" t="s">
        <v>331</v>
      </c>
      <c r="BM223" s="149" t="s">
        <v>352</v>
      </c>
    </row>
    <row r="224" spans="1:65" s="2" customFormat="1" ht="19.2">
      <c r="A224" s="29"/>
      <c r="B224" s="30"/>
      <c r="C224" s="29"/>
      <c r="D224" s="151" t="s">
        <v>128</v>
      </c>
      <c r="E224" s="29"/>
      <c r="F224" s="152" t="s">
        <v>353</v>
      </c>
      <c r="G224" s="29"/>
      <c r="H224" s="29"/>
      <c r="I224" s="153"/>
      <c r="J224" s="29"/>
      <c r="K224" s="29"/>
      <c r="L224" s="30"/>
      <c r="M224" s="154"/>
      <c r="N224" s="155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128</v>
      </c>
      <c r="AU224" s="14" t="s">
        <v>85</v>
      </c>
    </row>
    <row r="225" spans="1:65" s="2" customFormat="1" ht="33" customHeight="1">
      <c r="A225" s="29"/>
      <c r="B225" s="136"/>
      <c r="C225" s="137" t="s">
        <v>354</v>
      </c>
      <c r="D225" s="137" t="s">
        <v>122</v>
      </c>
      <c r="E225" s="138" t="s">
        <v>355</v>
      </c>
      <c r="F225" s="139" t="s">
        <v>356</v>
      </c>
      <c r="G225" s="140" t="s">
        <v>195</v>
      </c>
      <c r="H225" s="141">
        <v>1.5</v>
      </c>
      <c r="I225" s="142"/>
      <c r="J225" s="143">
        <f>ROUND(I225*H225,2)</f>
        <v>0</v>
      </c>
      <c r="K225" s="144"/>
      <c r="L225" s="30"/>
      <c r="M225" s="145" t="s">
        <v>1</v>
      </c>
      <c r="N225" s="146" t="s">
        <v>43</v>
      </c>
      <c r="O225" s="55"/>
      <c r="P225" s="147">
        <f>O225*H225</f>
        <v>0</v>
      </c>
      <c r="Q225" s="147">
        <v>0</v>
      </c>
      <c r="R225" s="147">
        <f>Q225*H225</f>
        <v>0</v>
      </c>
      <c r="S225" s="147">
        <v>8.9999999999999993E-3</v>
      </c>
      <c r="T225" s="148">
        <f>S225*H225</f>
        <v>1.3499999999999998E-2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49" t="s">
        <v>331</v>
      </c>
      <c r="AT225" s="149" t="s">
        <v>122</v>
      </c>
      <c r="AU225" s="149" t="s">
        <v>85</v>
      </c>
      <c r="AY225" s="14" t="s">
        <v>119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4" t="s">
        <v>83</v>
      </c>
      <c r="BK225" s="150">
        <f>ROUND(I225*H225,2)</f>
        <v>0</v>
      </c>
      <c r="BL225" s="14" t="s">
        <v>331</v>
      </c>
      <c r="BM225" s="149" t="s">
        <v>357</v>
      </c>
    </row>
    <row r="226" spans="1:65" s="2" customFormat="1" ht="19.2">
      <c r="A226" s="29"/>
      <c r="B226" s="30"/>
      <c r="C226" s="29"/>
      <c r="D226" s="151" t="s">
        <v>128</v>
      </c>
      <c r="E226" s="29"/>
      <c r="F226" s="152" t="s">
        <v>358</v>
      </c>
      <c r="G226" s="29"/>
      <c r="H226" s="29"/>
      <c r="I226" s="153"/>
      <c r="J226" s="29"/>
      <c r="K226" s="29"/>
      <c r="L226" s="30"/>
      <c r="M226" s="167"/>
      <c r="N226" s="168"/>
      <c r="O226" s="169"/>
      <c r="P226" s="169"/>
      <c r="Q226" s="169"/>
      <c r="R226" s="169"/>
      <c r="S226" s="169"/>
      <c r="T226" s="170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128</v>
      </c>
      <c r="AU226" s="14" t="s">
        <v>85</v>
      </c>
    </row>
    <row r="227" spans="1:65" s="2" customFormat="1" ht="6.9" customHeight="1">
      <c r="A227" s="29"/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30"/>
      <c r="M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</row>
  </sheetData>
  <autoFilter ref="C123:K226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20240313 - Výměna dveří v...</vt:lpstr>
      <vt:lpstr>'20240313 - Výměna dveří v...'!Názvy_tisku</vt:lpstr>
      <vt:lpstr>'Rekapitulace stavby'!Názvy_tisku</vt:lpstr>
      <vt:lpstr>'20240313 - Výměna dveří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Petr\Petr Elkner</dc:creator>
  <cp:lastModifiedBy>Kamila Ambrožová</cp:lastModifiedBy>
  <cp:lastPrinted>2024-04-30T11:31:43Z</cp:lastPrinted>
  <dcterms:created xsi:type="dcterms:W3CDTF">2024-03-25T16:35:03Z</dcterms:created>
  <dcterms:modified xsi:type="dcterms:W3CDTF">2024-04-30T11:31:46Z</dcterms:modified>
</cp:coreProperties>
</file>