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600" windowWidth="24640" windowHeight="10240" firstSheet="1" activeTab="1"/>
  </bookViews>
  <sheets>
    <sheet name="Rekapitulace stavby" sheetId="1" state="veryHidden" r:id="rId1"/>
    <sheet name="01-2025 - Stavební úpravy" sheetId="2" r:id="rId2"/>
  </sheets>
  <definedNames>
    <definedName name="_xlnm._FilterDatabase" localSheetId="1" hidden="1">'01-2025 - Stavební úpravy'!$C$139:$K$288</definedName>
    <definedName name="_xlnm.Print_Titles" localSheetId="1">'01-2025 - Stavební úpravy'!$139:$139</definedName>
    <definedName name="_xlnm.Print_Titles" localSheetId="0">'Rekapitulace stavby'!$92:$92</definedName>
    <definedName name="_xlnm.Print_Area" localSheetId="1">'01-2025 - Stavební úpravy'!$C$4:$J$76,'01-2025 - Stavební úpravy'!$C$82:$J$121,'01-2025 - Stavební úpravy'!$C$127:$J$288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T251" i="2"/>
  <c r="R252" i="2"/>
  <c r="R251" i="2" s="1"/>
  <c r="P252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T220" i="2"/>
  <c r="R221" i="2"/>
  <c r="R220" i="2" s="1"/>
  <c r="P221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T181" i="2" s="1"/>
  <c r="R182" i="2"/>
  <c r="R181" i="2"/>
  <c r="P182" i="2"/>
  <c r="P181" i="2" s="1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J136" i="2"/>
  <c r="F136" i="2"/>
  <c r="F134" i="2"/>
  <c r="E132" i="2"/>
  <c r="J91" i="2"/>
  <c r="F91" i="2"/>
  <c r="F89" i="2"/>
  <c r="E87" i="2"/>
  <c r="J24" i="2"/>
  <c r="E24" i="2"/>
  <c r="J92" i="2"/>
  <c r="J23" i="2"/>
  <c r="J18" i="2"/>
  <c r="E18" i="2"/>
  <c r="F137" i="2"/>
  <c r="J17" i="2"/>
  <c r="J12" i="2"/>
  <c r="J134" i="2"/>
  <c r="E7" i="2"/>
  <c r="E130" i="2" s="1"/>
  <c r="AS94" i="1"/>
  <c r="L90" i="1"/>
  <c r="AM90" i="1"/>
  <c r="AM89" i="1"/>
  <c r="L89" i="1"/>
  <c r="AM87" i="1"/>
  <c r="L87" i="1"/>
  <c r="L85" i="1"/>
  <c r="L84" i="1"/>
  <c r="BK285" i="2"/>
  <c r="J282" i="2"/>
  <c r="BK277" i="2"/>
  <c r="BK271" i="2"/>
  <c r="J267" i="2"/>
  <c r="J260" i="2"/>
  <c r="J255" i="2"/>
  <c r="BK241" i="2"/>
  <c r="BK237" i="2"/>
  <c r="J231" i="2"/>
  <c r="BK224" i="2"/>
  <c r="J215" i="2"/>
  <c r="BK209" i="2"/>
  <c r="J204" i="2"/>
  <c r="J200" i="2"/>
  <c r="J196" i="2"/>
  <c r="J190" i="2"/>
  <c r="BK180" i="2"/>
  <c r="BK175" i="2"/>
  <c r="BK169" i="2"/>
  <c r="J161" i="2"/>
  <c r="J155" i="2"/>
  <c r="J150" i="2"/>
  <c r="J146" i="2"/>
  <c r="BK196" i="2"/>
  <c r="BK190" i="2"/>
  <c r="BK185" i="2"/>
  <c r="BK176" i="2"/>
  <c r="J169" i="2"/>
  <c r="BK164" i="2"/>
  <c r="BK161" i="2"/>
  <c r="J156" i="2"/>
  <c r="J153" i="2"/>
  <c r="J147" i="2"/>
  <c r="BK288" i="2"/>
  <c r="BK282" i="2"/>
  <c r="BK275" i="2"/>
  <c r="J268" i="2"/>
  <c r="BK258" i="2"/>
  <c r="J247" i="2"/>
  <c r="J242" i="2"/>
  <c r="J237" i="2"/>
  <c r="J230" i="2"/>
  <c r="J218" i="2"/>
  <c r="J213" i="2"/>
  <c r="J205" i="2"/>
  <c r="J201" i="2"/>
  <c r="BK194" i="2"/>
  <c r="J192" i="2"/>
  <c r="J184" i="2"/>
  <c r="J176" i="2"/>
  <c r="J164" i="2"/>
  <c r="BK156" i="2"/>
  <c r="BK146" i="2"/>
  <c r="J276" i="2"/>
  <c r="BK267" i="2"/>
  <c r="J258" i="2"/>
  <c r="J250" i="2"/>
  <c r="BK242" i="2"/>
  <c r="J236" i="2"/>
  <c r="J232" i="2"/>
  <c r="J228" i="2"/>
  <c r="J219" i="2"/>
  <c r="BK214" i="2"/>
  <c r="J288" i="2"/>
  <c r="J283" i="2"/>
  <c r="J275" i="2"/>
  <c r="J270" i="2"/>
  <c r="BK266" i="2"/>
  <c r="BK257" i="2"/>
  <c r="J248" i="2"/>
  <c r="BK239" i="2"/>
  <c r="BK234" i="2"/>
  <c r="BK229" i="2"/>
  <c r="J221" i="2"/>
  <c r="BK213" i="2"/>
  <c r="J208" i="2"/>
  <c r="BK201" i="2"/>
  <c r="J197" i="2"/>
  <c r="BK193" i="2"/>
  <c r="BK184" i="2"/>
  <c r="J179" i="2"/>
  <c r="J173" i="2"/>
  <c r="BK167" i="2"/>
  <c r="BK159" i="2"/>
  <c r="BK153" i="2"/>
  <c r="BK149" i="2"/>
  <c r="BK200" i="2"/>
  <c r="BK192" i="2"/>
  <c r="J187" i="2"/>
  <c r="J178" i="2"/>
  <c r="BK171" i="2"/>
  <c r="J167" i="2"/>
  <c r="BK163" i="2"/>
  <c r="J159" i="2"/>
  <c r="J154" i="2"/>
  <c r="BK148" i="2"/>
  <c r="BK144" i="2"/>
  <c r="BK286" i="2"/>
  <c r="J279" i="2"/>
  <c r="J271" i="2"/>
  <c r="J263" i="2"/>
  <c r="BK250" i="2"/>
  <c r="J244" i="2"/>
  <c r="BK238" i="2"/>
  <c r="J233" i="2"/>
  <c r="J223" i="2"/>
  <c r="BK215" i="2"/>
  <c r="J211" i="2"/>
  <c r="J207" i="2"/>
  <c r="BK199" i="2"/>
  <c r="J193" i="2"/>
  <c r="J185" i="2"/>
  <c r="J177" i="2"/>
  <c r="BK168" i="2"/>
  <c r="J158" i="2"/>
  <c r="J149" i="2"/>
  <c r="J144" i="2"/>
  <c r="J272" i="2"/>
  <c r="BK264" i="2"/>
  <c r="BK256" i="2"/>
  <c r="BK248" i="2"/>
  <c r="J243" i="2"/>
  <c r="J235" i="2"/>
  <c r="BK231" i="2"/>
  <c r="J226" i="2"/>
  <c r="J217" i="2"/>
  <c r="J287" i="2"/>
  <c r="J280" i="2"/>
  <c r="BK272" i="2"/>
  <c r="BK268" i="2"/>
  <c r="J261" i="2"/>
  <c r="BK249" i="2"/>
  <c r="J240" i="2"/>
  <c r="BK235" i="2"/>
  <c r="BK226" i="2"/>
  <c r="BK219" i="2"/>
  <c r="J212" i="2"/>
  <c r="BK207" i="2"/>
  <c r="BK203" i="2"/>
  <c r="J199" i="2"/>
  <c r="J195" i="2"/>
  <c r="BK191" i="2"/>
  <c r="J182" i="2"/>
  <c r="BK178" i="2"/>
  <c r="J171" i="2"/>
  <c r="BK162" i="2"/>
  <c r="BK158" i="2"/>
  <c r="J152" i="2"/>
  <c r="J148" i="2"/>
  <c r="J143" i="2"/>
  <c r="J191" i="2"/>
  <c r="J186" i="2"/>
  <c r="BK173" i="2"/>
  <c r="BK170" i="2"/>
  <c r="J165" i="2"/>
  <c r="BK160" i="2"/>
  <c r="BK155" i="2"/>
  <c r="BK151" i="2"/>
  <c r="BK143" i="2"/>
  <c r="J285" i="2"/>
  <c r="BK276" i="2"/>
  <c r="BK270" i="2"/>
  <c r="BK261" i="2"/>
  <c r="BK252" i="2"/>
  <c r="BK245" i="2"/>
  <c r="BK240" i="2"/>
  <c r="BK232" i="2"/>
  <c r="BK227" i="2"/>
  <c r="BK216" i="2"/>
  <c r="J209" i="2"/>
  <c r="J203" i="2"/>
  <c r="BK195" i="2"/>
  <c r="BK187" i="2"/>
  <c r="BK179" i="2"/>
  <c r="BK172" i="2"/>
  <c r="J160" i="2"/>
  <c r="BK150" i="2"/>
  <c r="BK283" i="2"/>
  <c r="BK269" i="2"/>
  <c r="BK260" i="2"/>
  <c r="J252" i="2"/>
  <c r="BK244" i="2"/>
  <c r="J239" i="2"/>
  <c r="J229" i="2"/>
  <c r="BK223" i="2"/>
  <c r="J216" i="2"/>
  <c r="J286" i="2"/>
  <c r="BK279" i="2"/>
  <c r="J274" i="2"/>
  <c r="J269" i="2"/>
  <c r="J264" i="2"/>
  <c r="J256" i="2"/>
  <c r="J245" i="2"/>
  <c r="J238" i="2"/>
  <c r="BK233" i="2"/>
  <c r="J227" i="2"/>
  <c r="BK217" i="2"/>
  <c r="BK211" i="2"/>
  <c r="BK205" i="2"/>
  <c r="BK198" i="2"/>
  <c r="J194" i="2"/>
  <c r="BK186" i="2"/>
  <c r="BK177" i="2"/>
  <c r="J170" i="2"/>
  <c r="BK165" i="2"/>
  <c r="BK157" i="2"/>
  <c r="J151" i="2"/>
  <c r="BK147" i="2"/>
  <c r="J198" i="2"/>
  <c r="J188" i="2"/>
  <c r="J180" i="2"/>
  <c r="J172" i="2"/>
  <c r="J168" i="2"/>
  <c r="J162" i="2"/>
  <c r="J157" i="2"/>
  <c r="BK152" i="2"/>
  <c r="BK145" i="2"/>
  <c r="BK287" i="2"/>
  <c r="BK280" i="2"/>
  <c r="BK274" i="2"/>
  <c r="J266" i="2"/>
  <c r="J257" i="2"/>
  <c r="J249" i="2"/>
  <c r="BK243" i="2"/>
  <c r="BK236" i="2"/>
  <c r="BK228" i="2"/>
  <c r="BK221" i="2"/>
  <c r="J214" i="2"/>
  <c r="BK208" i="2"/>
  <c r="BK204" i="2"/>
  <c r="BK197" i="2"/>
  <c r="BK188" i="2"/>
  <c r="BK182" i="2"/>
  <c r="J175" i="2"/>
  <c r="J163" i="2"/>
  <c r="BK154" i="2"/>
  <c r="J145" i="2"/>
  <c r="J277" i="2"/>
  <c r="BK263" i="2"/>
  <c r="BK255" i="2"/>
  <c r="BK247" i="2"/>
  <c r="J241" i="2"/>
  <c r="J234" i="2"/>
  <c r="BK230" i="2"/>
  <c r="J224" i="2"/>
  <c r="BK218" i="2"/>
  <c r="BK212" i="2"/>
  <c r="BK142" i="2" l="1"/>
  <c r="BK166" i="2"/>
  <c r="J166" i="2" s="1"/>
  <c r="J99" i="2" s="1"/>
  <c r="BK174" i="2"/>
  <c r="J174" i="2"/>
  <c r="J100" i="2" s="1"/>
  <c r="BK183" i="2"/>
  <c r="J183" i="2" s="1"/>
  <c r="J102" i="2" s="1"/>
  <c r="R183" i="2"/>
  <c r="T189" i="2"/>
  <c r="P202" i="2"/>
  <c r="P206" i="2"/>
  <c r="P210" i="2"/>
  <c r="R222" i="2"/>
  <c r="R225" i="2"/>
  <c r="T246" i="2"/>
  <c r="T254" i="2"/>
  <c r="P259" i="2"/>
  <c r="BK262" i="2"/>
  <c r="J262" i="2"/>
  <c r="J115" i="2" s="1"/>
  <c r="P265" i="2"/>
  <c r="P142" i="2"/>
  <c r="T166" i="2"/>
  <c r="R174" i="2"/>
  <c r="T183" i="2"/>
  <c r="R189" i="2"/>
  <c r="BK206" i="2"/>
  <c r="J206" i="2" s="1"/>
  <c r="J105" i="2" s="1"/>
  <c r="R206" i="2"/>
  <c r="R210" i="2"/>
  <c r="P222" i="2"/>
  <c r="T225" i="2"/>
  <c r="R246" i="2"/>
  <c r="P254" i="2"/>
  <c r="BK259" i="2"/>
  <c r="J259" i="2"/>
  <c r="J114" i="2" s="1"/>
  <c r="R259" i="2"/>
  <c r="P262" i="2"/>
  <c r="BK278" i="2"/>
  <c r="J278" i="2" s="1"/>
  <c r="J118" i="2" s="1"/>
  <c r="T278" i="2"/>
  <c r="BK284" i="2"/>
  <c r="J284" i="2" s="1"/>
  <c r="J120" i="2" s="1"/>
  <c r="P284" i="2"/>
  <c r="T142" i="2"/>
  <c r="R166" i="2"/>
  <c r="P174" i="2"/>
  <c r="P183" i="2"/>
  <c r="P189" i="2"/>
  <c r="R202" i="2"/>
  <c r="T206" i="2"/>
  <c r="T210" i="2"/>
  <c r="BK222" i="2"/>
  <c r="J222" i="2" s="1"/>
  <c r="J108" i="2" s="1"/>
  <c r="T222" i="2"/>
  <c r="P225" i="2"/>
  <c r="P246" i="2"/>
  <c r="BK254" i="2"/>
  <c r="R254" i="2"/>
  <c r="T259" i="2"/>
  <c r="R262" i="2"/>
  <c r="T262" i="2"/>
  <c r="BK265" i="2"/>
  <c r="J265" i="2"/>
  <c r="J116" i="2" s="1"/>
  <c r="R265" i="2"/>
  <c r="T265" i="2"/>
  <c r="BK273" i="2"/>
  <c r="J273" i="2" s="1"/>
  <c r="J117" i="2" s="1"/>
  <c r="P273" i="2"/>
  <c r="P278" i="2"/>
  <c r="BK281" i="2"/>
  <c r="J281" i="2"/>
  <c r="J119" i="2" s="1"/>
  <c r="R281" i="2"/>
  <c r="R284" i="2"/>
  <c r="R142" i="2"/>
  <c r="R141" i="2" s="1"/>
  <c r="P166" i="2"/>
  <c r="T174" i="2"/>
  <c r="BK189" i="2"/>
  <c r="J189" i="2" s="1"/>
  <c r="J103" i="2" s="1"/>
  <c r="BK202" i="2"/>
  <c r="J202" i="2"/>
  <c r="J104" i="2" s="1"/>
  <c r="T202" i="2"/>
  <c r="BK210" i="2"/>
  <c r="J210" i="2"/>
  <c r="J106" i="2" s="1"/>
  <c r="BK225" i="2"/>
  <c r="J225" i="2" s="1"/>
  <c r="J109" i="2" s="1"/>
  <c r="BK246" i="2"/>
  <c r="J246" i="2"/>
  <c r="J110" i="2" s="1"/>
  <c r="R273" i="2"/>
  <c r="T273" i="2"/>
  <c r="R278" i="2"/>
  <c r="P281" i="2"/>
  <c r="T281" i="2"/>
  <c r="T284" i="2"/>
  <c r="BK220" i="2"/>
  <c r="J220" i="2" s="1"/>
  <c r="J107" i="2" s="1"/>
  <c r="BK251" i="2"/>
  <c r="J251" i="2"/>
  <c r="J111" i="2" s="1"/>
  <c r="BK181" i="2"/>
  <c r="J181" i="2" s="1"/>
  <c r="J101" i="2" s="1"/>
  <c r="F36" i="2"/>
  <c r="BC95" i="1" s="1"/>
  <c r="BC94" i="1" s="1"/>
  <c r="W32" i="1" s="1"/>
  <c r="J34" i="2"/>
  <c r="AW95" i="1" s="1"/>
  <c r="F37" i="2"/>
  <c r="BD95" i="1"/>
  <c r="BD94" i="1" s="1"/>
  <c r="W33" i="1" s="1"/>
  <c r="F34" i="2"/>
  <c r="BA95" i="1"/>
  <c r="BA94" i="1" s="1"/>
  <c r="W30" i="1" s="1"/>
  <c r="F35" i="2"/>
  <c r="BB95" i="1"/>
  <c r="BB94" i="1" s="1"/>
  <c r="W31" i="1" s="1"/>
  <c r="BE216" i="2"/>
  <c r="BE217" i="2"/>
  <c r="BE218" i="2"/>
  <c r="BE224" i="2"/>
  <c r="BE234" i="2"/>
  <c r="BE240" i="2"/>
  <c r="BE241" i="2"/>
  <c r="BE243" i="2"/>
  <c r="BE245" i="2"/>
  <c r="BE247" i="2"/>
  <c r="BE255" i="2"/>
  <c r="BE263" i="2"/>
  <c r="BE266" i="2"/>
  <c r="BE268" i="2"/>
  <c r="BE277" i="2"/>
  <c r="BE287" i="2"/>
  <c r="J89" i="2"/>
  <c r="F92" i="2"/>
  <c r="J137" i="2"/>
  <c r="BE143" i="2"/>
  <c r="BE145" i="2"/>
  <c r="BE149" i="2"/>
  <c r="BE152" i="2"/>
  <c r="BE153" i="2"/>
  <c r="BE155" i="2"/>
  <c r="BE159" i="2"/>
  <c r="BE167" i="2"/>
  <c r="BE169" i="2"/>
  <c r="BE171" i="2"/>
  <c r="BE173" i="2"/>
  <c r="BE186" i="2"/>
  <c r="BE187" i="2"/>
  <c r="BE193" i="2"/>
  <c r="BE196" i="2"/>
  <c r="BE201" i="2"/>
  <c r="BE203" i="2"/>
  <c r="BE204" i="2"/>
  <c r="BE209" i="2"/>
  <c r="BE214" i="2"/>
  <c r="BE226" i="2"/>
  <c r="BE227" i="2"/>
  <c r="BE229" i="2"/>
  <c r="BE231" i="2"/>
  <c r="BE239" i="2"/>
  <c r="BE242" i="2"/>
  <c r="BE249" i="2"/>
  <c r="BE256" i="2"/>
  <c r="BE257" i="2"/>
  <c r="BE258" i="2"/>
  <c r="BE260" i="2"/>
  <c r="BE261" i="2"/>
  <c r="BE264" i="2"/>
  <c r="BE269" i="2"/>
  <c r="BE272" i="2"/>
  <c r="BE274" i="2"/>
  <c r="BE279" i="2"/>
  <c r="BE280" i="2"/>
  <c r="BE288" i="2"/>
  <c r="E85" i="2"/>
  <c r="BE144" i="2"/>
  <c r="BE146" i="2"/>
  <c r="BE147" i="2"/>
  <c r="BE150" i="2"/>
  <c r="BE161" i="2"/>
  <c r="BE162" i="2"/>
  <c r="BE163" i="2"/>
  <c r="BE165" i="2"/>
  <c r="BE168" i="2"/>
  <c r="BE170" i="2"/>
  <c r="BE172" i="2"/>
  <c r="BE175" i="2"/>
  <c r="BE178" i="2"/>
  <c r="BE182" i="2"/>
  <c r="BE184" i="2"/>
  <c r="BE191" i="2"/>
  <c r="BE195" i="2"/>
  <c r="BE198" i="2"/>
  <c r="BE199" i="2"/>
  <c r="BE148" i="2"/>
  <c r="BE151" i="2"/>
  <c r="BE154" i="2"/>
  <c r="BE156" i="2"/>
  <c r="BE157" i="2"/>
  <c r="BE158" i="2"/>
  <c r="BE160" i="2"/>
  <c r="BE164" i="2"/>
  <c r="BE176" i="2"/>
  <c r="BE177" i="2"/>
  <c r="BE179" i="2"/>
  <c r="BE180" i="2"/>
  <c r="BE185" i="2"/>
  <c r="BE188" i="2"/>
  <c r="BE190" i="2"/>
  <c r="BE192" i="2"/>
  <c r="BE194" i="2"/>
  <c r="BE197" i="2"/>
  <c r="BE200" i="2"/>
  <c r="BE205" i="2"/>
  <c r="BE207" i="2"/>
  <c r="BE208" i="2"/>
  <c r="BE211" i="2"/>
  <c r="BE212" i="2"/>
  <c r="BE213" i="2"/>
  <c r="BE215" i="2"/>
  <c r="BE219" i="2"/>
  <c r="BE221" i="2"/>
  <c r="BE223" i="2"/>
  <c r="BE228" i="2"/>
  <c r="BE230" i="2"/>
  <c r="BE232" i="2"/>
  <c r="BE233" i="2"/>
  <c r="BE235" i="2"/>
  <c r="BE236" i="2"/>
  <c r="BE237" i="2"/>
  <c r="BE238" i="2"/>
  <c r="BE244" i="2"/>
  <c r="BE248" i="2"/>
  <c r="BE250" i="2"/>
  <c r="BE252" i="2"/>
  <c r="BE267" i="2"/>
  <c r="BE270" i="2"/>
  <c r="BE271" i="2"/>
  <c r="BE275" i="2"/>
  <c r="BE276" i="2"/>
  <c r="BE282" i="2"/>
  <c r="BE283" i="2"/>
  <c r="BE285" i="2"/>
  <c r="BE286" i="2"/>
  <c r="BK253" i="2" l="1"/>
  <c r="J253" i="2"/>
  <c r="J112" i="2" s="1"/>
  <c r="T141" i="2"/>
  <c r="P253" i="2"/>
  <c r="P141" i="2"/>
  <c r="P140" i="2" s="1"/>
  <c r="AU95" i="1" s="1"/>
  <c r="AU94" i="1" s="1"/>
  <c r="T253" i="2"/>
  <c r="R253" i="2"/>
  <c r="R140" i="2"/>
  <c r="BK141" i="2"/>
  <c r="J141" i="2"/>
  <c r="J97" i="2" s="1"/>
  <c r="J142" i="2"/>
  <c r="J98" i="2" s="1"/>
  <c r="J254" i="2"/>
  <c r="J113" i="2" s="1"/>
  <c r="AX94" i="1"/>
  <c r="AW94" i="1"/>
  <c r="AK30" i="1"/>
  <c r="AY94" i="1"/>
  <c r="J33" i="2"/>
  <c r="AV95" i="1" s="1"/>
  <c r="AT95" i="1" s="1"/>
  <c r="F33" i="2"/>
  <c r="AZ95" i="1"/>
  <c r="AZ94" i="1" s="1"/>
  <c r="W29" i="1" s="1"/>
  <c r="T140" i="2" l="1"/>
  <c r="BK140" i="2"/>
  <c r="J140" i="2" s="1"/>
  <c r="J30" i="2" s="1"/>
  <c r="AV94" i="1"/>
  <c r="AK29" i="1"/>
  <c r="J39" i="2" l="1"/>
  <c r="AG95" i="1"/>
  <c r="AG94" i="1" s="1"/>
  <c r="AK26" i="1" s="1"/>
  <c r="AK35" i="1" s="1"/>
  <c r="J96" i="2"/>
  <c r="AT94" i="1"/>
  <c r="AN94" i="1"/>
  <c r="AN95" i="1" l="1"/>
</calcChain>
</file>

<file path=xl/sharedStrings.xml><?xml version="1.0" encoding="utf-8"?>
<sst xmlns="http://schemas.openxmlformats.org/spreadsheetml/2006/main" count="2171" uniqueCount="673">
  <si>
    <t>Export Komplet</t>
  </si>
  <si>
    <t/>
  </si>
  <si>
    <t>2.0</t>
  </si>
  <si>
    <t>ZAMOK</t>
  </si>
  <si>
    <t>False</t>
  </si>
  <si>
    <t>{377af17a-1cb1-4cec-af4e-564ae715c1f0}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</si>
  <si>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</si>
  <si>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</si>
  <si>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</si>
  <si>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</si>
  <si>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</si>
  <si>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</si>
  <si>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</si>
  <si>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</si>
  <si>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2015-100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</si>
  <si>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</si>
  <si>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</si>
  <si>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Urnový háj proletářských volnomyšlenkářů v areálu Městského hřbitova v Odrách</t>
  </si>
  <si>
    <t>0,1</t>
  </si>
  <si>
    <t>KSO:</t>
  </si>
  <si>
    <t>CC-CZ:</t>
  </si>
  <si>
    <t>1</t>
  </si>
  <si>
    <t>Místo:</t>
  </si>
  <si>
    <t>k.ú. Odry, p.č. 1092</t>
  </si>
  <si>
    <t>Datum:</t>
  </si>
  <si>
    <t>11. 3. 2025</t>
  </si>
  <si>
    <t>10</t>
  </si>
  <si>
    <t>100</t>
  </si>
  <si>
    <t>Zadavatel:</t>
  </si>
  <si>
    <t>IČ:</t>
  </si>
  <si>
    <t>Město Odry</t>
  </si>
  <si>
    <t>DIČ:</t>
  </si>
  <si>
    <t>Uchazeč:</t>
  </si>
  <si>
    <t>Vyplň údaj</t>
  </si>
  <si>
    <t>Projektant:</t>
  </si>
  <si>
    <t>Ing. Jan Pospíšil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</si>
  <si>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</si>
  <si>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</si>
  <si>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</si>
  <si>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</si>
  <si>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</si>
  <si>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</si>
  <si>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</si>
  <si>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</si>
  <si>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</si>
  <si>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</si>
  <si>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</si>
  <si>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</si>
  <si>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</si>
  <si>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</si>
  <si>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</si>
  <si>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</si>
  <si>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</si>
  <si>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</si>
  <si>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</si>
  <si>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</si>
  <si>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</si>
  <si>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</si>
  <si>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</si>
  <si>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</si>
  <si>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</si>
  <si>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</si>
  <si>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</si>
  <si>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</si>
  <si>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</si>
  <si>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</si>
  <si>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</si>
  <si>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</si>
  <si>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</si>
  <si>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</si>
  <si>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</si>
  <si>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</si>
  <si>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</si>
  <si>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</si>
  <si>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</si>
  <si>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</si>
  <si>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</si>
  <si>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</si>
  <si>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</si>
  <si>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</si>
  <si>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</si>
  <si>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</si>
  <si>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</si>
  <si>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</si>
  <si>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</si>
  <si>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01-2025</t>
  </si>
  <si>
    <t>Stavební úpravy</t>
  </si>
  <si>
    <t>STA</t>
  </si>
  <si>
    <t>{115238d7-cb77-4b22-a5a6-fbdaf5466407}</t>
  </si>
  <si>
    <t>2</t>
  </si>
  <si>
    <t>KRYCÍ LIST SOUPISU PRACÍ</t>
  </si>
  <si>
    <t>Objekt:</t>
  </si>
  <si>
    <t>01-2025 -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</si>
  <si>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</si>
  <si>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</si>
  <si>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</si>
  <si>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</si>
  <si>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</si>
  <si>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</si>
  <si>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</si>
  <si>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</si>
  <si>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38-1 - Repase horních zdobených ukončení sloupů</t>
  </si>
  <si>
    <t xml:space="preserve">    4 - Vodorovné konstrukce</t>
  </si>
  <si>
    <t xml:space="preserve">    5 - Komunikace pozemní</t>
  </si>
  <si>
    <t xml:space="preserve">    62 - Úprava povrchů vnějších</t>
  </si>
  <si>
    <t xml:space="preserve">    63 - Podlahy a podlahové konstrukce</t>
  </si>
  <si>
    <t xml:space="preserve">    91 - Doplňující konstrukce a práce pozemních komunikací, letišť a ploch</t>
  </si>
  <si>
    <t xml:space="preserve">    94 - Lešení a stavební výtahy</t>
  </si>
  <si>
    <t xml:space="preserve">    95 - Různé dokončovací konstrukce a práce pozemních staveb</t>
  </si>
  <si>
    <t xml:space="preserve">    97 - Prorážení otvorů a ostatní bourací práce</t>
  </si>
  <si>
    <t xml:space="preserve">    98 - Sanace betonových ploch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</si>
  <si>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</si>
  <si>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</si>
  <si>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</si>
  <si>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</si>
  <si>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</si>
  <si>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</si>
  <si>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</si>
  <si>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</si>
  <si>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777 - Podlahy lité</t>
  </si>
  <si>
    <t xml:space="preserve">    783 - Dokončovací práce - nátěry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</si>
  <si>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</si>
  <si>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</si>
  <si>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</si>
  <si>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</si>
  <si>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</si>
  <si>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</si>
  <si>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</si>
  <si>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</si>
  <si>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</si>
  <si>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</si>
  <si>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</si>
  <si>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</si>
  <si>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</si>
  <si>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</si>
  <si>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</si>
  <si>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</si>
  <si>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</si>
  <si>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</si>
  <si>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</si>
  <si>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111203200</t>
  </si>
  <si>
    <t>Odstranění rostlin z květinových záhonů</t>
  </si>
  <si>
    <t>m2</t>
  </si>
  <si>
    <t>4</t>
  </si>
  <si>
    <t>1776483778</t>
  </si>
  <si>
    <t>113106123</t>
  </si>
  <si>
    <t>Rozebrání dlažeb ze zámkových dlaždic komunikací pro pěší ručně</t>
  </si>
  <si>
    <t>1678944396</t>
  </si>
  <si>
    <t>3</t>
  </si>
  <si>
    <t>113107111</t>
  </si>
  <si>
    <t>Odstranění podkladu z kameniva těženého tl do 100 mm ručně</t>
  </si>
  <si>
    <t>818758620</t>
  </si>
  <si>
    <t>113107122</t>
  </si>
  <si>
    <t>Odstranění podkladu z kameniva drceného tl přes 100 do 200 mm ručně</t>
  </si>
  <si>
    <t>-465507795</t>
  </si>
  <si>
    <t>5</t>
  </si>
  <si>
    <t>113202111</t>
  </si>
  <si>
    <t>Vytrhání obrub krajníků obrubníků stojatých</t>
  </si>
  <si>
    <t>m</t>
  </si>
  <si>
    <t>1192572292</t>
  </si>
  <si>
    <t>6</t>
  </si>
  <si>
    <t>132212132</t>
  </si>
  <si>
    <t>Hloubení nezapažených rýh šířky do 800 mm v nesoudržných horninách třídy těžitelnosti I skupiny 3 ručně</t>
  </si>
  <si>
    <t>m3</t>
  </si>
  <si>
    <t>1114375571</t>
  </si>
  <si>
    <t>7</t>
  </si>
  <si>
    <t>139711111</t>
  </si>
  <si>
    <t>Vykopávky v uzavřených prostorech v hornině třídy těžitelnosti I skupiny 1 až 3 ručně</t>
  </si>
  <si>
    <t>896256311</t>
  </si>
  <si>
    <t>8</t>
  </si>
  <si>
    <t>162211311</t>
  </si>
  <si>
    <t>Vodorovné přemístění výkopku z horniny třídy těžitelnosti I skupiny 1 až 3 stavebním kolečkem do 10 m</t>
  </si>
  <si>
    <t>-427783162</t>
  </si>
  <si>
    <t>9</t>
  </si>
  <si>
    <t>162211319</t>
  </si>
  <si>
    <t>Příplatek k vodorovnému přemístění výkopku z horniny třídy těžitelnosti I skupiny 1 až 3 stavebním kolečkem za každých dalších 10 m</t>
  </si>
  <si>
    <t>-1924462540</t>
  </si>
  <si>
    <t>162751117</t>
  </si>
  <si>
    <t>Vodorovné přemístění přes 9 000 do 10000 m výkopku/sypaniny z horniny třídy těžitelnosti I skupiny 1 až 3</t>
  </si>
  <si>
    <t>-1009493693</t>
  </si>
  <si>
    <t>11</t>
  </si>
  <si>
    <t>167111101</t>
  </si>
  <si>
    <t>Nakládání výkopku z hornin třídy těžitelnosti I skupiny 1 až 3 ručně</t>
  </si>
  <si>
    <t>-1082954637</t>
  </si>
  <si>
    <t>171251201</t>
  </si>
  <si>
    <t>Uložení sypaniny na skládky nebo meziskládky</t>
  </si>
  <si>
    <t>-391332459</t>
  </si>
  <si>
    <t>13</t>
  </si>
  <si>
    <t>171201221</t>
  </si>
  <si>
    <t>Poplatek za uložení na skládce (skládkovné) zeminy a kamení kód odpadu 17 05 04</t>
  </si>
  <si>
    <t>t</t>
  </si>
  <si>
    <t>1403512362</t>
  </si>
  <si>
    <t>14</t>
  </si>
  <si>
    <t>174111101</t>
  </si>
  <si>
    <t>Zásyp jam, šachet rýh nebo kolem objektů sypaninou se zhutněním ručně</t>
  </si>
  <si>
    <t>679311327</t>
  </si>
  <si>
    <t>15</t>
  </si>
  <si>
    <t>175111201</t>
  </si>
  <si>
    <t>Obsypání objektu sypaninou bez prohození, uloženou do 3 m ručně</t>
  </si>
  <si>
    <t>716295590</t>
  </si>
  <si>
    <t>16</t>
  </si>
  <si>
    <t>M</t>
  </si>
  <si>
    <t>58343930</t>
  </si>
  <si>
    <t>kamenivo drcené hrubé frakce 16/32</t>
  </si>
  <si>
    <t>1322218987</t>
  </si>
  <si>
    <t>17</t>
  </si>
  <si>
    <t>175111101</t>
  </si>
  <si>
    <t>Obsypání potrubí ručně sypaninou bez prohození, uloženou do 3 m</t>
  </si>
  <si>
    <t>-525871062</t>
  </si>
  <si>
    <t>18</t>
  </si>
  <si>
    <t>58331351</t>
  </si>
  <si>
    <t>kamenivo těžené drobné frakce 0/4</t>
  </si>
  <si>
    <t>-1072701595</t>
  </si>
  <si>
    <t>19</t>
  </si>
  <si>
    <t>181311105</t>
  </si>
  <si>
    <t>Rozprostření ornice tl vrstvy přes 250 do 300 mm v rovině nebo ve svahu do 1:5 ručně</t>
  </si>
  <si>
    <t>2016218234</t>
  </si>
  <si>
    <t>20</t>
  </si>
  <si>
    <t>10321100</t>
  </si>
  <si>
    <t>zahradní substrát pro výsadbu VL</t>
  </si>
  <si>
    <t>2101304261</t>
  </si>
  <si>
    <t>184004001</t>
  </si>
  <si>
    <t>Výsadba sazenic nízkorostoucích keříků do záhonů vč. dodávky</t>
  </si>
  <si>
    <t>kus</t>
  </si>
  <si>
    <t>-855315998</t>
  </si>
  <si>
    <t>22</t>
  </si>
  <si>
    <t>184911311</t>
  </si>
  <si>
    <t>Položení mulčovací textilie v rovině a svahu do 1:5</t>
  </si>
  <si>
    <t>203234111</t>
  </si>
  <si>
    <t>23</t>
  </si>
  <si>
    <t>69311088</t>
  </si>
  <si>
    <t>geotextilie netkaná separační, ochranná, filtrační, drenážní PES 500g/m2</t>
  </si>
  <si>
    <t>-1167095182</t>
  </si>
  <si>
    <t>Zakládání</t>
  </si>
  <si>
    <t>24</t>
  </si>
  <si>
    <t>211561111</t>
  </si>
  <si>
    <t>Výplň odvodňovacích žeber nebo trativodů kamenivem hrubým drceným frakce 4 až 16 mm</t>
  </si>
  <si>
    <t>-473188041</t>
  </si>
  <si>
    <t>25</t>
  </si>
  <si>
    <t>211971110</t>
  </si>
  <si>
    <t>Zřízení opláštění žeber nebo trativodů geotextilií v rýze nebo zářezu sklonu do 1:2</t>
  </si>
  <si>
    <t>752548271</t>
  </si>
  <si>
    <t>26</t>
  </si>
  <si>
    <t>69311081</t>
  </si>
  <si>
    <t>geotextilie netkaná separační, ochranná, filtrační, drenážní PES 300g/m2</t>
  </si>
  <si>
    <t>-1855695106</t>
  </si>
  <si>
    <t>27</t>
  </si>
  <si>
    <t>212532111</t>
  </si>
  <si>
    <t>Lože pro trativody z kameniva hrubého drceného</t>
  </si>
  <si>
    <t>583497923</t>
  </si>
  <si>
    <t>28</t>
  </si>
  <si>
    <t>212755214</t>
  </si>
  <si>
    <t>Trativody z drenážních trubek plastových flexibilních D 100 mm bez lože</t>
  </si>
  <si>
    <t>947449273</t>
  </si>
  <si>
    <t>29</t>
  </si>
  <si>
    <t>212972112</t>
  </si>
  <si>
    <t>Opláštění drenážních trub filtrační textilií DN 100</t>
  </si>
  <si>
    <t>-1422488292</t>
  </si>
  <si>
    <t>30</t>
  </si>
  <si>
    <t>21R01</t>
  </si>
  <si>
    <t>Napojení drenážního flexibilního potrubí na kanalizační KG potrubí</t>
  </si>
  <si>
    <t>-1153646417</t>
  </si>
  <si>
    <t>38-1</t>
  </si>
  <si>
    <t>Repase horních zdobených ukončení sloupů</t>
  </si>
  <si>
    <t>31</t>
  </si>
  <si>
    <t>38R01</t>
  </si>
  <si>
    <t>Odborná demontáž horních zdobených ukončení sloupů a odvoz do dílny</t>
  </si>
  <si>
    <t>927189509</t>
  </si>
  <si>
    <t>32</t>
  </si>
  <si>
    <t>38R02</t>
  </si>
  <si>
    <t>Očištění a odborná oprava stávajících zdobených ukončení sloupů s doplněním poškozené modelace</t>
  </si>
  <si>
    <t>1912646712</t>
  </si>
  <si>
    <t>33</t>
  </si>
  <si>
    <t>38R03</t>
  </si>
  <si>
    <t>Zpevnění povrchu stávajících zdobených ukončení sloupů nehydrofobním prostředkem na bázi etylesteru</t>
  </si>
  <si>
    <t>89170618</t>
  </si>
  <si>
    <t>34</t>
  </si>
  <si>
    <t>38R04</t>
  </si>
  <si>
    <t>Barevná lasurní retuš povrchu stávajících zdobených ukončení sloupů</t>
  </si>
  <si>
    <t>1943662928</t>
  </si>
  <si>
    <t>35</t>
  </si>
  <si>
    <t>38R05</t>
  </si>
  <si>
    <t>Hydrofobizace povrchu stávajících zdobených ukončení sloupů</t>
  </si>
  <si>
    <t>-1978262243</t>
  </si>
  <si>
    <t>36</t>
  </si>
  <si>
    <t>38R06</t>
  </si>
  <si>
    <t>Zpětná montáž stávajících zdobených ukončení sloupů se zaspárováním ložné spáry PU tmelem</t>
  </si>
  <si>
    <t>2111097201</t>
  </si>
  <si>
    <t>Vodorovné konstrukce</t>
  </si>
  <si>
    <t>37</t>
  </si>
  <si>
    <t>451572111</t>
  </si>
  <si>
    <t>Lože pod potrubí otevřený výkop z kameniva drobného těženého</t>
  </si>
  <si>
    <t>-1099769018</t>
  </si>
  <si>
    <t>Komunikace pozemní</t>
  </si>
  <si>
    <t>38</t>
  </si>
  <si>
    <t>571908110</t>
  </si>
  <si>
    <t>Kryt z okrasné mramorové drtě bílé barvy frakce 16-32 mm v tl. 100 mm</t>
  </si>
  <si>
    <t>84841043</t>
  </si>
  <si>
    <t>39</t>
  </si>
  <si>
    <t>596211100</t>
  </si>
  <si>
    <t>Přespárování stávající betonové zámkové dlažby kamenivem drobným (křemičitým pískem)</t>
  </si>
  <si>
    <t>64</t>
  </si>
  <si>
    <t>869120794</t>
  </si>
  <si>
    <t>40</t>
  </si>
  <si>
    <t>564761111</t>
  </si>
  <si>
    <t>Podklad z kameniva hrubého drceného vel. 32-63 mm plochy přes 100 m2 tl 200 mm</t>
  </si>
  <si>
    <t>-2041080894</t>
  </si>
  <si>
    <t>41</t>
  </si>
  <si>
    <t>596211110</t>
  </si>
  <si>
    <t>Kladení zámkové dlažby komunikací pro pěší ručně tl 60 mm skupiny A pl do 50 m2</t>
  </si>
  <si>
    <t>-435208864</t>
  </si>
  <si>
    <t>42</t>
  </si>
  <si>
    <t>59245018</t>
  </si>
  <si>
    <t>dlažba tvar obdélník betonová 200x100x60mm přírodní</t>
  </si>
  <si>
    <t>-202142967</t>
  </si>
  <si>
    <t>62</t>
  </si>
  <si>
    <t>Úprava povrchů vnějších</t>
  </si>
  <si>
    <t>43</t>
  </si>
  <si>
    <t>629991000</t>
  </si>
  <si>
    <t>Zakrytí podélných ploch (ochrana proti mechanickému poškození a znečištění)</t>
  </si>
  <si>
    <t>1909470874</t>
  </si>
  <si>
    <t>44</t>
  </si>
  <si>
    <t>62R01</t>
  </si>
  <si>
    <t>Doplnění ploch podhledů umělým kamenem v rozsahu do 10%</t>
  </si>
  <si>
    <t>-1127578701</t>
  </si>
  <si>
    <t>45</t>
  </si>
  <si>
    <t>62R02</t>
  </si>
  <si>
    <t>Kamenické opracování povrchu podhledů</t>
  </si>
  <si>
    <t>-28623938</t>
  </si>
  <si>
    <t>46</t>
  </si>
  <si>
    <t>62R03</t>
  </si>
  <si>
    <t>Barevný sjednocovací nátěr (retuš) podhledů z umělého kamene</t>
  </si>
  <si>
    <t>1752934372</t>
  </si>
  <si>
    <t>47</t>
  </si>
  <si>
    <t>62R04</t>
  </si>
  <si>
    <t>Hydrofobní bezbarvý nátěr vnějších podhledů z umělého kamene</t>
  </si>
  <si>
    <t>304751238</t>
  </si>
  <si>
    <t>48</t>
  </si>
  <si>
    <t>62R05</t>
  </si>
  <si>
    <t>Doplnění ploch stěn a sloupů umělým kamenem v rozsahu do 10%</t>
  </si>
  <si>
    <t>-855902206</t>
  </si>
  <si>
    <t>49</t>
  </si>
  <si>
    <t>62R06</t>
  </si>
  <si>
    <t>Kamenické opracování povrchu stěn a sloupů</t>
  </si>
  <si>
    <t>547561312</t>
  </si>
  <si>
    <t>50</t>
  </si>
  <si>
    <t>62R07</t>
  </si>
  <si>
    <t>Barevný sjednocovací nátěr (retuš) povrchů stěn a sloupů z umělého kamene</t>
  </si>
  <si>
    <t>1199300100</t>
  </si>
  <si>
    <t>51</t>
  </si>
  <si>
    <t>62R08</t>
  </si>
  <si>
    <t>Hydrofobní bezbarvý nátěr vnějších ploch stěn a sloupů z umělého kamene</t>
  </si>
  <si>
    <t>1487305502</t>
  </si>
  <si>
    <t>52</t>
  </si>
  <si>
    <t>62R09</t>
  </si>
  <si>
    <t>Restaurování mramorové nápisové desky - demomtáž, odborné vyčištění, slepení odlomených kusů, podlepení desky, obnova písma, povrchové očištění a impregnace, zpětná montáž</t>
  </si>
  <si>
    <t>1638821210</t>
  </si>
  <si>
    <t>53</t>
  </si>
  <si>
    <t>62R10</t>
  </si>
  <si>
    <t>Restaurování žulové nápisové desky - demomtáž, odborné vyčištění,  obnova písma, povrchové očištění a impregnace, zpětná montáž</t>
  </si>
  <si>
    <t>-763773444</t>
  </si>
  <si>
    <t>54</t>
  </si>
  <si>
    <t>62R11</t>
  </si>
  <si>
    <t xml:space="preserve">Repase vrat trezoru - odborná demontáž, vyčištění a oprava povrchu z umělého kamene, barevná retuš, hydrofobizace, zpětné osazení, repase kování a zámku </t>
  </si>
  <si>
    <t>281671989</t>
  </si>
  <si>
    <t>63</t>
  </si>
  <si>
    <t>Podlahy a podlahové konstrukce</t>
  </si>
  <si>
    <t>55</t>
  </si>
  <si>
    <t>632902210</t>
  </si>
  <si>
    <t>Příprava podkladu pro cementový potěr pentračním nátěrem</t>
  </si>
  <si>
    <t>-874566050</t>
  </si>
  <si>
    <t>56</t>
  </si>
  <si>
    <t>632452517</t>
  </si>
  <si>
    <t>Cementový rychletuhnoucí potěr ze suchých směsí tl přes 30 do 40 mm</t>
  </si>
  <si>
    <t>-913378403</t>
  </si>
  <si>
    <t>57</t>
  </si>
  <si>
    <t>632452519</t>
  </si>
  <si>
    <t>Cementový rychletuhnoucí potěr ze suchých směsí tl přes 40 do 50 mm</t>
  </si>
  <si>
    <t>1655803310</t>
  </si>
  <si>
    <t>91</t>
  </si>
  <si>
    <t>Doplňující konstrukce a práce pozemních komunikací, letišť a ploch</t>
  </si>
  <si>
    <t>58</t>
  </si>
  <si>
    <t>916231213</t>
  </si>
  <si>
    <t>Osazení chodníkového obrubníku betonového stojatého s boční opěrou do lože z betonu prostého</t>
  </si>
  <si>
    <t>2115400039</t>
  </si>
  <si>
    <t>59</t>
  </si>
  <si>
    <t>59217017</t>
  </si>
  <si>
    <t>obrubník betonový chodníkový</t>
  </si>
  <si>
    <t>1992316468</t>
  </si>
  <si>
    <t>60</t>
  </si>
  <si>
    <t>916991121</t>
  </si>
  <si>
    <t>Lože pod obrubníky, krajníky nebo obruby z dlažebních kostek z betonu prostého</t>
  </si>
  <si>
    <t>-591302977</t>
  </si>
  <si>
    <t>94</t>
  </si>
  <si>
    <t>Lešení a stavební výtahy</t>
  </si>
  <si>
    <t>61</t>
  </si>
  <si>
    <t>941211111</t>
  </si>
  <si>
    <t>Montáž lešení řadového rámového lehkého zatížení do 200 kg/m2 š od 0,6 do 0,9 m v do 10 m</t>
  </si>
  <si>
    <t>-60780905</t>
  </si>
  <si>
    <t>941211211</t>
  </si>
  <si>
    <t>Příplatek k lešení řadovému rámovému lehkému š 0,9 m v přes 10 do 25 m za první a ZKD den použití</t>
  </si>
  <si>
    <t>-338713483</t>
  </si>
  <si>
    <t>941211811</t>
  </si>
  <si>
    <t>Demontáž lešení řadového rámového lehkého zatížení do 200 kg/m2 š od 0,6 do 0,9 m v do 10 m</t>
  </si>
  <si>
    <t>568991141</t>
  </si>
  <si>
    <t>944511111</t>
  </si>
  <si>
    <t>Montáž ochranné sítě z textilie z umělých vláken</t>
  </si>
  <si>
    <t>-1444454950</t>
  </si>
  <si>
    <t>65</t>
  </si>
  <si>
    <t>944511211</t>
  </si>
  <si>
    <t>Příplatek k ochranné síti za první a ZKD den použití</t>
  </si>
  <si>
    <t>51910239</t>
  </si>
  <si>
    <t>66</t>
  </si>
  <si>
    <t>944511811</t>
  </si>
  <si>
    <t>Demontáž ochranné sítě z textilie z umělých vláken</t>
  </si>
  <si>
    <t>1093441016</t>
  </si>
  <si>
    <t>67</t>
  </si>
  <si>
    <t>949101111</t>
  </si>
  <si>
    <t>Lešení pomocné pro objekty pozemních staveb s lešeňovou podlahou v do 1,9 m zatížení do 150 kg/m2</t>
  </si>
  <si>
    <t>-1038785742</t>
  </si>
  <si>
    <t>68</t>
  </si>
  <si>
    <t>993111111</t>
  </si>
  <si>
    <t>Dovoz a odvoz lešení řadového do 10 km včetně naložení a složení</t>
  </si>
  <si>
    <t>1572458927</t>
  </si>
  <si>
    <t>69</t>
  </si>
  <si>
    <t>993111119</t>
  </si>
  <si>
    <t>Příplatek k ceně dovozu a odvozu lešení řadového ZKD 10 km přes 10 km</t>
  </si>
  <si>
    <t>2055172692</t>
  </si>
  <si>
    <t>95</t>
  </si>
  <si>
    <t>Různé dokončovací konstrukce a práce pozemních staveb</t>
  </si>
  <si>
    <t>70</t>
  </si>
  <si>
    <t>952901100</t>
  </si>
  <si>
    <t>Vyčištění objektu po dokončení prací</t>
  </si>
  <si>
    <t>kpl</t>
  </si>
  <si>
    <t>1365251940</t>
  </si>
  <si>
    <t>97</t>
  </si>
  <si>
    <t>Prorážení otvorů a ostatní bourací práce</t>
  </si>
  <si>
    <t>71</t>
  </si>
  <si>
    <t>979054451</t>
  </si>
  <si>
    <t>Očištění vybouraných zámkových dlaždic s původním spárováním z kameniva těženého</t>
  </si>
  <si>
    <t>1788942278</t>
  </si>
  <si>
    <t>72</t>
  </si>
  <si>
    <t>985131110</t>
  </si>
  <si>
    <t>Očištění stávající dlážděné zepvněné plochy tlakovou vodou</t>
  </si>
  <si>
    <t>853811676</t>
  </si>
  <si>
    <t>98</t>
  </si>
  <si>
    <t>Sanace betonových ploch</t>
  </si>
  <si>
    <t>73</t>
  </si>
  <si>
    <t>985111211</t>
  </si>
  <si>
    <t>Odsekání betonu stěn tl do 80 mm</t>
  </si>
  <si>
    <t>934257932</t>
  </si>
  <si>
    <t>74</t>
  </si>
  <si>
    <t>985112112</t>
  </si>
  <si>
    <t>Odsekání degradovaného betonu stěn tl přes 10 do 30 mm</t>
  </si>
  <si>
    <t>1954800480</t>
  </si>
  <si>
    <t>75</t>
  </si>
  <si>
    <t>985112122</t>
  </si>
  <si>
    <t>Odsekání degradovaného betonu líce kleneb a podhledů tl přes 10 do 30 mm</t>
  </si>
  <si>
    <t>31401907</t>
  </si>
  <si>
    <t>76</t>
  </si>
  <si>
    <t>985112131</t>
  </si>
  <si>
    <t>Odsekání degradovaného betonu rubu kleneb a podlah tl do 10 mm</t>
  </si>
  <si>
    <t>1643775799</t>
  </si>
  <si>
    <t>77</t>
  </si>
  <si>
    <t>985121101</t>
  </si>
  <si>
    <t>Tryskání degradovaného betonu stěn a rubu kleneb sušeným pískem</t>
  </si>
  <si>
    <t>-776523981</t>
  </si>
  <si>
    <t>78</t>
  </si>
  <si>
    <t>985131111</t>
  </si>
  <si>
    <t>Očištění ploch stěn, rubu kleneb a podlah tlakovou vodou</t>
  </si>
  <si>
    <t>1134423255</t>
  </si>
  <si>
    <t>79</t>
  </si>
  <si>
    <t>985121201</t>
  </si>
  <si>
    <t>Tryskání degradovaného betonu líce kleneb sušeným pískem</t>
  </si>
  <si>
    <t>-1798401240</t>
  </si>
  <si>
    <t>80</t>
  </si>
  <si>
    <t>985132111</t>
  </si>
  <si>
    <t>Očištění ploch líce kleneb a podhledů tlakovou vodou</t>
  </si>
  <si>
    <t>1727781418</t>
  </si>
  <si>
    <t>81</t>
  </si>
  <si>
    <t>985311113</t>
  </si>
  <si>
    <t>Reprofilace stěn cementovou sanační maltou tl přes 20 do 30 mm</t>
  </si>
  <si>
    <t>-245577125</t>
  </si>
  <si>
    <t>82</t>
  </si>
  <si>
    <t>985311118</t>
  </si>
  <si>
    <t>Reprofilace stěn cementovou sanační maltou tl přes 70 do 80 mm</t>
  </si>
  <si>
    <t>410290105</t>
  </si>
  <si>
    <t>83</t>
  </si>
  <si>
    <t>985311213</t>
  </si>
  <si>
    <t>Reprofilace líce kleneb a podhledů cementovou sanační maltou tl přes 20 do 30 mm</t>
  </si>
  <si>
    <t>2135229317</t>
  </si>
  <si>
    <t>84</t>
  </si>
  <si>
    <t>985311913</t>
  </si>
  <si>
    <t>Příplatek při reprofilaci sanační maltou za větší členitost povrchu (sloupy, výklenky)</t>
  </si>
  <si>
    <t>-993387366</t>
  </si>
  <si>
    <t>85</t>
  </si>
  <si>
    <t>985312114</t>
  </si>
  <si>
    <t>Stěrka k vyrovnání betonových ploch stěn tl do 5 mm</t>
  </si>
  <si>
    <t>-1962438430</t>
  </si>
  <si>
    <t>86</t>
  </si>
  <si>
    <t>985312124</t>
  </si>
  <si>
    <t>Stěrka k vyrovnání betonových ploch líce kleneb a podhledů tl do 5 mm</t>
  </si>
  <si>
    <t>-1862042759</t>
  </si>
  <si>
    <t>87</t>
  </si>
  <si>
    <t>985321211</t>
  </si>
  <si>
    <t>Ochranný nátěr výztuže na epoxidové bázi stěn, líce kleneb a podhledů 1 vrstva tl 1 mm</t>
  </si>
  <si>
    <t>903332658</t>
  </si>
  <si>
    <t>88</t>
  </si>
  <si>
    <t>985323111</t>
  </si>
  <si>
    <t>Spojovací můstek reprofilovaného betonu na cementové bázi tl 1 mm</t>
  </si>
  <si>
    <t>-1101524325</t>
  </si>
  <si>
    <t>89</t>
  </si>
  <si>
    <t>985324112</t>
  </si>
  <si>
    <t>Impregnační gelový nátěr betonu dvojnásobný S1 (OS-A)</t>
  </si>
  <si>
    <t>-356257403</t>
  </si>
  <si>
    <t>90</t>
  </si>
  <si>
    <t>985422221</t>
  </si>
  <si>
    <t>Injektáž trhlin š přes 0,5 do 1 mm v ŽB kcích tl do 100 mm polyuretanem včetně vrtů</t>
  </si>
  <si>
    <t>865216613</t>
  </si>
  <si>
    <t>98R01</t>
  </si>
  <si>
    <t>Odstranění zbytků asfaltových výtoků a vosku z ploch umělého kamene změkčením a odsátím buničinou</t>
  </si>
  <si>
    <t>1020175085</t>
  </si>
  <si>
    <t>92</t>
  </si>
  <si>
    <t>98R02</t>
  </si>
  <si>
    <t>Chemické dočištění ploch umělého kamene s několikanásobným oplachem vodou</t>
  </si>
  <si>
    <t>1040429044</t>
  </si>
  <si>
    <t>997</t>
  </si>
  <si>
    <t>Přesun sutě</t>
  </si>
  <si>
    <t>93</t>
  </si>
  <si>
    <t>997013211</t>
  </si>
  <si>
    <t>Vnitrostaveništní doprava suti a vybouraných hmot pro budovy v do 6 m ručně</t>
  </si>
  <si>
    <t>1737016785</t>
  </si>
  <si>
    <t>997013501</t>
  </si>
  <si>
    <t>Odvoz suti a vybouraných hmot na skládku nebo meziskládku do 1 km se složením</t>
  </si>
  <si>
    <t>-335718542</t>
  </si>
  <si>
    <t>997013509</t>
  </si>
  <si>
    <t>Příplatek k odvozu suti a vybouraných hmot na skládku ZKD 1 km přes 1 km</t>
  </si>
  <si>
    <t>-2120007367</t>
  </si>
  <si>
    <t>96</t>
  </si>
  <si>
    <t>997013631</t>
  </si>
  <si>
    <t>Poplatek za uložení na skládce (skládkovné) stavebního odpadu směsného kód odpadu 17 09 04</t>
  </si>
  <si>
    <t>869018353</t>
  </si>
  <si>
    <t>998</t>
  </si>
  <si>
    <t>Přesun hmot</t>
  </si>
  <si>
    <t>998018001</t>
  </si>
  <si>
    <t>Přesun hmot ruční pro budovy v do 6 m</t>
  </si>
  <si>
    <t>1075907816</t>
  </si>
  <si>
    <t>PSV</t>
  </si>
  <si>
    <t>Práce a dodávky PSV</t>
  </si>
  <si>
    <t>711</t>
  </si>
  <si>
    <t>Izolace proti vodě, vlhkosti a plynům</t>
  </si>
  <si>
    <t>711161215</t>
  </si>
  <si>
    <t>Izolace proti zemní vlhkosti nopovou fólií svislá, nopek v 20,0 mm, tl do 1,0 mm</t>
  </si>
  <si>
    <t>952997321</t>
  </si>
  <si>
    <t>99</t>
  </si>
  <si>
    <t>711161384</t>
  </si>
  <si>
    <t>Izolace proti zemní vlhkosti nopovou fólií ukončení provětrávací lištou</t>
  </si>
  <si>
    <t>-2082012177</t>
  </si>
  <si>
    <t>711493122</t>
  </si>
  <si>
    <t>Izolace proti podpovrchové a tlakové vodě svislá těsnicí stěrkou jednosložkovou na bázi cementu</t>
  </si>
  <si>
    <t>-1556255884</t>
  </si>
  <si>
    <t>101</t>
  </si>
  <si>
    <t>998711311</t>
  </si>
  <si>
    <t>Přesun hmot procentní pro izolace proti vodě, vlhkosti a plynům ruční v objektech v do 6 m</t>
  </si>
  <si>
    <t>%</t>
  </si>
  <si>
    <t>-1328215638</t>
  </si>
  <si>
    <t>712</t>
  </si>
  <si>
    <t>Povlakové krytiny</t>
  </si>
  <si>
    <t>102</t>
  </si>
  <si>
    <t>712340833</t>
  </si>
  <si>
    <t>Odstranění povlakové krytiny střech do 10° z pásů NAIP přitavených v plné ploše třívrstvé</t>
  </si>
  <si>
    <t>941187243</t>
  </si>
  <si>
    <t>103</t>
  </si>
  <si>
    <t>712300840</t>
  </si>
  <si>
    <t>Odstranění zbytků asfaltové povlakové vrstvy ze ŽB desky otrýskáním s ručním dočištěním</t>
  </si>
  <si>
    <t>-135258507</t>
  </si>
  <si>
    <t>721</t>
  </si>
  <si>
    <t>Zdravotechnika - vnitřní kanalizace</t>
  </si>
  <si>
    <t>104</t>
  </si>
  <si>
    <t>721173401</t>
  </si>
  <si>
    <t>Potrubí kanalizační z PVC SN 4 svodné DN 110</t>
  </si>
  <si>
    <t>576219040</t>
  </si>
  <si>
    <t>105</t>
  </si>
  <si>
    <t>998721311</t>
  </si>
  <si>
    <t>Přesun hmot procentní pro vnitřní kanalizaci ruční v objektech v do 6 m</t>
  </si>
  <si>
    <t>-1654768932</t>
  </si>
  <si>
    <t>764</t>
  </si>
  <si>
    <t>Konstrukce klempířské</t>
  </si>
  <si>
    <t>106</t>
  </si>
  <si>
    <t>764002811</t>
  </si>
  <si>
    <t>Demontáž okapového plechu do suti v krytině povlakové</t>
  </si>
  <si>
    <t>1856642186</t>
  </si>
  <si>
    <t>107</t>
  </si>
  <si>
    <t>764002861</t>
  </si>
  <si>
    <t>Demontáž oplechování říms a ozdobných prvků do suti</t>
  </si>
  <si>
    <t>-1805782089</t>
  </si>
  <si>
    <t>108</t>
  </si>
  <si>
    <t>764011441</t>
  </si>
  <si>
    <t>Podkladní plech z PZ plechu pro hřebeny, nároží, úžlabí nebo okapové hrany tl 1,0 mm rš 150 mm</t>
  </si>
  <si>
    <t>25243428</t>
  </si>
  <si>
    <t>109</t>
  </si>
  <si>
    <t>764042417</t>
  </si>
  <si>
    <t xml:space="preserve">Strukturovaná oddělovací rohož s integrovanou pojistnou hydroizolací </t>
  </si>
  <si>
    <t>99318886</t>
  </si>
  <si>
    <t>110</t>
  </si>
  <si>
    <t>764141411</t>
  </si>
  <si>
    <t>Krytina střechy rovné drážkováním ze svitků z TiZn předzvětralého plechu rš 670 mm sklonu do 30°</t>
  </si>
  <si>
    <t>296065501</t>
  </si>
  <si>
    <t>111</t>
  </si>
  <si>
    <t>764248426</t>
  </si>
  <si>
    <t>Oplechování římsy rovné celoplošně lepené z TiZn předzvětralého plechu rš 500 mm</t>
  </si>
  <si>
    <t>739054849</t>
  </si>
  <si>
    <t>112</t>
  </si>
  <si>
    <t>998764311</t>
  </si>
  <si>
    <t>Přesun hmot procentní pro konstrukce klempířské ruční v objektech v do 6 m</t>
  </si>
  <si>
    <t>288711056</t>
  </si>
  <si>
    <t>767</t>
  </si>
  <si>
    <t>Konstrukce zámečnické</t>
  </si>
  <si>
    <t>113</t>
  </si>
  <si>
    <t>767R01</t>
  </si>
  <si>
    <t>Oprava a nátěr stávajících kovových regálů uren (demontáž, odrezivění, zámečnické opravy, antikorozní nátěr, zpětná montáž)</t>
  </si>
  <si>
    <t>1259196791</t>
  </si>
  <si>
    <t>114</t>
  </si>
  <si>
    <t>767R02</t>
  </si>
  <si>
    <t>Výroba a osazení nerezového stojanu na svíčky</t>
  </si>
  <si>
    <t>1330016937</t>
  </si>
  <si>
    <t>115</t>
  </si>
  <si>
    <t>767R03</t>
  </si>
  <si>
    <t>Výroba a osazení vázy na květiny vč. nerezového držáku</t>
  </si>
  <si>
    <t>-1620898624</t>
  </si>
  <si>
    <t>116</t>
  </si>
  <si>
    <t>998767311</t>
  </si>
  <si>
    <t>Přesun hmot procentní pro zámečnické konstrukce ruční v objektech v do 6 m</t>
  </si>
  <si>
    <t>-1519949313</t>
  </si>
  <si>
    <t>777</t>
  </si>
  <si>
    <t>Podlahy lité</t>
  </si>
  <si>
    <t>117</t>
  </si>
  <si>
    <t>777611101</t>
  </si>
  <si>
    <t>Krycí epoxidový nátěr podlahy</t>
  </si>
  <si>
    <t>146046457</t>
  </si>
  <si>
    <t>118</t>
  </si>
  <si>
    <t>998777311</t>
  </si>
  <si>
    <t>Přesun hmot procentní pro podlahy lité ruční v objektech v do 6 m</t>
  </si>
  <si>
    <t>1919478317</t>
  </si>
  <si>
    <t>783</t>
  </si>
  <si>
    <t>Dokončovací práce - nátěry</t>
  </si>
  <si>
    <t>119</t>
  </si>
  <si>
    <t>783823135</t>
  </si>
  <si>
    <t>Penetrační silikonový nátěr hladkých, tenkovrstvých zrnitých nebo štukových omítek</t>
  </si>
  <si>
    <t>-494337484</t>
  </si>
  <si>
    <t>120</t>
  </si>
  <si>
    <t>783827425</t>
  </si>
  <si>
    <t>Krycí dvojnásobný silikonový nátěr omítek stupně členitosti 1 a 2</t>
  </si>
  <si>
    <t>-793235000</t>
  </si>
  <si>
    <t>VRN</t>
  </si>
  <si>
    <t>Vedlejší rozpočtové náklady</t>
  </si>
  <si>
    <t>121</t>
  </si>
  <si>
    <t>VRN02</t>
  </si>
  <si>
    <t>Prováděcí zpráva vč. fotodokumentace</t>
  </si>
  <si>
    <t>1024</t>
  </si>
  <si>
    <t>1636646736</t>
  </si>
  <si>
    <t>122</t>
  </si>
  <si>
    <t>VRN03</t>
  </si>
  <si>
    <t>Náklady na zřízení, provoz a údržbu vybavení zařízení staveniště</t>
  </si>
  <si>
    <t>106111971</t>
  </si>
  <si>
    <t>123</t>
  </si>
  <si>
    <t>VRN04</t>
  </si>
  <si>
    <t>Oplocení staveniště</t>
  </si>
  <si>
    <t>1120602974</t>
  </si>
  <si>
    <t>124</t>
  </si>
  <si>
    <t>VRN05</t>
  </si>
  <si>
    <t>Provozní vlivy</t>
  </si>
  <si>
    <t>1074334899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</si>
</sst>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7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4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19"/>
      <c r="AQ5" s="19"/>
      <c r="AR5" s="17"/>
      <c r="BE5" s="211" t="s">
        <v>15</v>
      </c>
      <c r="BS5" s="14" t="s">
        <v>6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6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19"/>
      <c r="AQ6" s="19"/>
      <c r="AR6" s="17"/>
      <c r="BE6" s="212"/>
      <c r="BS6" s="14" t="s">
        <v>18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E7" s="212"/>
      <c r="BS7" s="14" t="s">
        <v>21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E8" s="212"/>
      <c r="BS8" s="14" t="s">
        <v>26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2"/>
      <c r="BS9" s="14" t="s">
        <v>27</v>
      </c>
    </row>
    <row r="10" spans="1:74" s="1" customFormat="1" ht="12" customHeight="1">
      <c r="B10" s="18"/>
      <c r="C10" s="19"/>
      <c r="D10" s="26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29</v>
      </c>
      <c r="AL10" s="19"/>
      <c r="AM10" s="19"/>
      <c r="AN10" s="24" t="s">
        <v>1</v>
      </c>
      <c r="AO10" s="19"/>
      <c r="AP10" s="19"/>
      <c r="AQ10" s="19"/>
      <c r="AR10" s="17"/>
      <c r="BE10" s="212"/>
      <c r="BS10" s="14" t="s">
        <v>18</v>
      </c>
    </row>
    <row r="11" spans="1:74" s="1" customFormat="1" ht="18.5" customHeight="1">
      <c r="B11" s="18"/>
      <c r="C11" s="19"/>
      <c r="D11" s="19"/>
      <c r="E11" s="24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31</v>
      </c>
      <c r="AL11" s="19"/>
      <c r="AM11" s="19"/>
      <c r="AN11" s="24" t="s">
        <v>1</v>
      </c>
      <c r="AO11" s="19"/>
      <c r="AP11" s="19"/>
      <c r="AQ11" s="19"/>
      <c r="AR11" s="17"/>
      <c r="BE11" s="212"/>
      <c r="BS11" s="14" t="s">
        <v>18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2"/>
      <c r="BS12" s="14" t="s">
        <v>18</v>
      </c>
    </row>
    <row r="13" spans="1:74" s="1" customFormat="1" ht="12" customHeight="1">
      <c r="B13" s="18"/>
      <c r="C13" s="19"/>
      <c r="D13" s="26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29</v>
      </c>
      <c r="AL13" s="19"/>
      <c r="AM13" s="19"/>
      <c r="AN13" s="28" t="s">
        <v>33</v>
      </c>
      <c r="AO13" s="19"/>
      <c r="AP13" s="19"/>
      <c r="AQ13" s="19"/>
      <c r="AR13" s="17"/>
      <c r="BE13" s="212"/>
      <c r="BS13" s="14" t="s">
        <v>18</v>
      </c>
    </row>
    <row r="14" spans="1:74" ht="12.5">
      <c r="B14" s="18"/>
      <c r="C14" s="19"/>
      <c r="D14" s="19"/>
      <c r="E14" s="217" t="s">
        <v>33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6" t="s">
        <v>31</v>
      </c>
      <c r="AL14" s="19"/>
      <c r="AM14" s="19"/>
      <c r="AN14" s="28" t="s">
        <v>33</v>
      </c>
      <c r="AO14" s="19"/>
      <c r="AP14" s="19"/>
      <c r="AQ14" s="19"/>
      <c r="AR14" s="17"/>
      <c r="BE14" s="212"/>
      <c r="BS14" s="14" t="s">
        <v>18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2"/>
      <c r="BS15" s="14" t="s">
        <v>4</v>
      </c>
    </row>
    <row r="16" spans="1:74" s="1" customFormat="1" ht="12" customHeight="1">
      <c r="B16" s="18"/>
      <c r="C16" s="19"/>
      <c r="D16" s="26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29</v>
      </c>
      <c r="AL16" s="19"/>
      <c r="AM16" s="19"/>
      <c r="AN16" s="24" t="s">
        <v>1</v>
      </c>
      <c r="AO16" s="19"/>
      <c r="AP16" s="19"/>
      <c r="AQ16" s="19"/>
      <c r="AR16" s="17"/>
      <c r="BE16" s="212"/>
      <c r="BS16" s="14" t="s">
        <v>4</v>
      </c>
    </row>
    <row r="17" spans="1:71" s="1" customFormat="1" ht="18.5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31</v>
      </c>
      <c r="AL17" s="19"/>
      <c r="AM17" s="19"/>
      <c r="AN17" s="24" t="s">
        <v>1</v>
      </c>
      <c r="AO17" s="19"/>
      <c r="AP17" s="19"/>
      <c r="AQ17" s="19"/>
      <c r="AR17" s="17"/>
      <c r="BE17" s="212"/>
      <c r="BS17" s="14" t="s">
        <v>36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2"/>
      <c r="BS18" s="14" t="s">
        <v>18</v>
      </c>
    </row>
    <row r="19" spans="1:71" s="1" customFormat="1" ht="12" customHeight="1">
      <c r="B19" s="18"/>
      <c r="C19" s="19"/>
      <c r="D19" s="26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29</v>
      </c>
      <c r="AL19" s="19"/>
      <c r="AM19" s="19"/>
      <c r="AN19" s="24" t="s">
        <v>1</v>
      </c>
      <c r="AO19" s="19"/>
      <c r="AP19" s="19"/>
      <c r="AQ19" s="19"/>
      <c r="AR19" s="17"/>
      <c r="BE19" s="212"/>
      <c r="BS19" s="14" t="s">
        <v>18</v>
      </c>
    </row>
    <row r="20" spans="1:71" s="1" customFormat="1" ht="18.5" customHeight="1">
      <c r="B20" s="18"/>
      <c r="C20" s="19"/>
      <c r="D20" s="19"/>
      <c r="E20" s="24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31</v>
      </c>
      <c r="AL20" s="19"/>
      <c r="AM20" s="19"/>
      <c r="AN20" s="24" t="s">
        <v>1</v>
      </c>
      <c r="AO20" s="19"/>
      <c r="AP20" s="19"/>
      <c r="AQ20" s="19"/>
      <c r="AR20" s="17"/>
      <c r="BE20" s="212"/>
      <c r="BS20" s="14" t="s">
        <v>36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2"/>
    </row>
    <row r="22" spans="1:71" s="1" customFormat="1" ht="12" customHeight="1">
      <c r="B22" s="18"/>
      <c r="C22" s="19"/>
      <c r="D22" s="26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2"/>
    </row>
    <row r="23" spans="1:71" s="1" customFormat="1" ht="16.5" customHeight="1">
      <c r="B23" s="18"/>
      <c r="C23" s="19"/>
      <c r="D23" s="19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19"/>
      <c r="AP23" s="19"/>
      <c r="AQ23" s="19"/>
      <c r="AR23" s="17"/>
      <c r="BE23" s="212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2"/>
    </row>
    <row r="25" spans="1:71" s="1" customFormat="1" ht="7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2"/>
    </row>
    <row r="26" spans="1:71" s="2" customFormat="1" ht="25.9" customHeight="1">
      <c r="A26" s="31"/>
      <c r="B26" s="32"/>
      <c r="C26" s="33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0">
        <f>ROUNDUP(AG94,1)</f>
        <v>0</v>
      </c>
      <c r="AL26" s="221"/>
      <c r="AM26" s="221"/>
      <c r="AN26" s="221"/>
      <c r="AO26" s="221"/>
      <c r="AP26" s="33"/>
      <c r="AQ26" s="33"/>
      <c r="AR26" s="36"/>
      <c r="BE26" s="212"/>
    </row>
    <row r="27" spans="1:71" s="2" customFormat="1" ht="7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2"/>
    </row>
    <row r="28" spans="1:71" s="2" customFormat="1" ht="12.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2" t="s">
        <v>41</v>
      </c>
      <c r="M28" s="222"/>
      <c r="N28" s="222"/>
      <c r="O28" s="222"/>
      <c r="P28" s="222"/>
      <c r="Q28" s="33"/>
      <c r="R28" s="33"/>
      <c r="S28" s="33"/>
      <c r="T28" s="33"/>
      <c r="U28" s="33"/>
      <c r="V28" s="33"/>
      <c r="W28" s="222" t="s">
        <v>42</v>
      </c>
      <c r="X28" s="222"/>
      <c r="Y28" s="222"/>
      <c r="Z28" s="222"/>
      <c r="AA28" s="222"/>
      <c r="AB28" s="222"/>
      <c r="AC28" s="222"/>
      <c r="AD28" s="222"/>
      <c r="AE28" s="222"/>
      <c r="AF28" s="33"/>
      <c r="AG28" s="33"/>
      <c r="AH28" s="33"/>
      <c r="AI28" s="33"/>
      <c r="AJ28" s="33"/>
      <c r="AK28" s="222" t="s">
        <v>43</v>
      </c>
      <c r="AL28" s="222"/>
      <c r="AM28" s="222"/>
      <c r="AN28" s="222"/>
      <c r="AO28" s="222"/>
      <c r="AP28" s="33"/>
      <c r="AQ28" s="33"/>
      <c r="AR28" s="36"/>
      <c r="BE28" s="212"/>
    </row>
    <row r="29" spans="1:71" s="3" customFormat="1" ht="14.4" customHeight="1">
      <c r="B29" s="37"/>
      <c r="C29" s="38"/>
      <c r="D29" s="26" t="s">
        <v>44</v>
      </c>
      <c r="E29" s="38"/>
      <c r="F29" s="26" t="s">
        <v>45</v>
      </c>
      <c r="G29" s="38"/>
      <c r="H29" s="38"/>
      <c r="I29" s="38"/>
      <c r="J29" s="38"/>
      <c r="K29" s="38"/>
      <c r="L29" s="225">
        <v>0.21</v>
      </c>
      <c r="M29" s="224"/>
      <c r="N29" s="224"/>
      <c r="O29" s="224"/>
      <c r="P29" s="224"/>
      <c r="Q29" s="38"/>
      <c r="R29" s="38"/>
      <c r="S29" s="38"/>
      <c r="T29" s="38"/>
      <c r="U29" s="38"/>
      <c r="V29" s="38"/>
      <c r="W29" s="223">
        <f>ROUNDUP(AZ94, 1)</f>
        <v>0</v>
      </c>
      <c r="X29" s="224"/>
      <c r="Y29" s="224"/>
      <c r="Z29" s="224"/>
      <c r="AA29" s="224"/>
      <c r="AB29" s="224"/>
      <c r="AC29" s="224"/>
      <c r="AD29" s="224"/>
      <c r="AE29" s="224"/>
      <c r="AF29" s="38"/>
      <c r="AG29" s="38"/>
      <c r="AH29" s="38"/>
      <c r="AI29" s="38"/>
      <c r="AJ29" s="38"/>
      <c r="AK29" s="223">
        <f>ROUNDUP(AV94, 1)</f>
        <v>0</v>
      </c>
      <c r="AL29" s="224"/>
      <c r="AM29" s="224"/>
      <c r="AN29" s="224"/>
      <c r="AO29" s="224"/>
      <c r="AP29" s="38"/>
      <c r="AQ29" s="38"/>
      <c r="AR29" s="39"/>
      <c r="BE29" s="213"/>
    </row>
    <row r="30" spans="1:71" s="3" customFormat="1" ht="14.4" customHeight="1">
      <c r="B30" s="37"/>
      <c r="C30" s="38"/>
      <c r="D30" s="38"/>
      <c r="E30" s="38"/>
      <c r="F30" s="26" t="s">
        <v>46</v>
      </c>
      <c r="G30" s="38"/>
      <c r="H30" s="38"/>
      <c r="I30" s="38"/>
      <c r="J30" s="38"/>
      <c r="K30" s="38"/>
      <c r="L30" s="225">
        <v>0.12</v>
      </c>
      <c r="M30" s="224"/>
      <c r="N30" s="224"/>
      <c r="O30" s="224"/>
      <c r="P30" s="224"/>
      <c r="Q30" s="38"/>
      <c r="R30" s="38"/>
      <c r="S30" s="38"/>
      <c r="T30" s="38"/>
      <c r="U30" s="38"/>
      <c r="V30" s="38"/>
      <c r="W30" s="223">
        <f>ROUNDUP(BA94, 1)</f>
        <v>0</v>
      </c>
      <c r="X30" s="224"/>
      <c r="Y30" s="224"/>
      <c r="Z30" s="224"/>
      <c r="AA30" s="224"/>
      <c r="AB30" s="224"/>
      <c r="AC30" s="224"/>
      <c r="AD30" s="224"/>
      <c r="AE30" s="224"/>
      <c r="AF30" s="38"/>
      <c r="AG30" s="38"/>
      <c r="AH30" s="38"/>
      <c r="AI30" s="38"/>
      <c r="AJ30" s="38"/>
      <c r="AK30" s="223">
        <f>ROUNDUP(AW94, 1)</f>
        <v>0</v>
      </c>
      <c r="AL30" s="224"/>
      <c r="AM30" s="224"/>
      <c r="AN30" s="224"/>
      <c r="AO30" s="224"/>
      <c r="AP30" s="38"/>
      <c r="AQ30" s="38"/>
      <c r="AR30" s="39"/>
      <c r="BE30" s="213"/>
    </row>
    <row r="31" spans="1:71" s="3" customFormat="1" ht="14.4" hidden="1" customHeight="1">
      <c r="B31" s="37"/>
      <c r="C31" s="38"/>
      <c r="D31" s="38"/>
      <c r="E31" s="38"/>
      <c r="F31" s="26" t="s">
        <v>47</v>
      </c>
      <c r="G31" s="38"/>
      <c r="H31" s="38"/>
      <c r="I31" s="38"/>
      <c r="J31" s="38"/>
      <c r="K31" s="38"/>
      <c r="L31" s="225">
        <v>0.21</v>
      </c>
      <c r="M31" s="224"/>
      <c r="N31" s="224"/>
      <c r="O31" s="224"/>
      <c r="P31" s="224"/>
      <c r="Q31" s="38"/>
      <c r="R31" s="38"/>
      <c r="S31" s="38"/>
      <c r="T31" s="38"/>
      <c r="U31" s="38"/>
      <c r="V31" s="38"/>
      <c r="W31" s="223">
        <f>ROUNDUP(BB94, 1)</f>
        <v>0</v>
      </c>
      <c r="X31" s="224"/>
      <c r="Y31" s="224"/>
      <c r="Z31" s="224"/>
      <c r="AA31" s="224"/>
      <c r="AB31" s="224"/>
      <c r="AC31" s="224"/>
      <c r="AD31" s="224"/>
      <c r="AE31" s="224"/>
      <c r="AF31" s="38"/>
      <c r="AG31" s="38"/>
      <c r="AH31" s="38"/>
      <c r="AI31" s="38"/>
      <c r="AJ31" s="38"/>
      <c r="AK31" s="223">
        <v>0</v>
      </c>
      <c r="AL31" s="224"/>
      <c r="AM31" s="224"/>
      <c r="AN31" s="224"/>
      <c r="AO31" s="224"/>
      <c r="AP31" s="38"/>
      <c r="AQ31" s="38"/>
      <c r="AR31" s="39"/>
      <c r="BE31" s="213"/>
    </row>
    <row r="32" spans="1:71" s="3" customFormat="1" ht="14.4" hidden="1" customHeight="1">
      <c r="B32" s="37"/>
      <c r="C32" s="38"/>
      <c r="D32" s="38"/>
      <c r="E32" s="38"/>
      <c r="F32" s="26" t="s">
        <v>48</v>
      </c>
      <c r="G32" s="38"/>
      <c r="H32" s="38"/>
      <c r="I32" s="38"/>
      <c r="J32" s="38"/>
      <c r="K32" s="38"/>
      <c r="L32" s="225">
        <v>0.12</v>
      </c>
      <c r="M32" s="224"/>
      <c r="N32" s="224"/>
      <c r="O32" s="224"/>
      <c r="P32" s="224"/>
      <c r="Q32" s="38"/>
      <c r="R32" s="38"/>
      <c r="S32" s="38"/>
      <c r="T32" s="38"/>
      <c r="U32" s="38"/>
      <c r="V32" s="38"/>
      <c r="W32" s="223">
        <f>ROUNDUP(BC94, 1)</f>
        <v>0</v>
      </c>
      <c r="X32" s="224"/>
      <c r="Y32" s="224"/>
      <c r="Z32" s="224"/>
      <c r="AA32" s="224"/>
      <c r="AB32" s="224"/>
      <c r="AC32" s="224"/>
      <c r="AD32" s="224"/>
      <c r="AE32" s="224"/>
      <c r="AF32" s="38"/>
      <c r="AG32" s="38"/>
      <c r="AH32" s="38"/>
      <c r="AI32" s="38"/>
      <c r="AJ32" s="38"/>
      <c r="AK32" s="223">
        <v>0</v>
      </c>
      <c r="AL32" s="224"/>
      <c r="AM32" s="224"/>
      <c r="AN32" s="224"/>
      <c r="AO32" s="224"/>
      <c r="AP32" s="38"/>
      <c r="AQ32" s="38"/>
      <c r="AR32" s="39"/>
      <c r="BE32" s="213"/>
    </row>
    <row r="33" spans="1:57" s="3" customFormat="1" ht="14.4" hidden="1" customHeight="1">
      <c r="B33" s="37"/>
      <c r="C33" s="38"/>
      <c r="D33" s="38"/>
      <c r="E33" s="38"/>
      <c r="F33" s="26" t="s">
        <v>49</v>
      </c>
      <c r="G33" s="38"/>
      <c r="H33" s="38"/>
      <c r="I33" s="38"/>
      <c r="J33" s="38"/>
      <c r="K33" s="38"/>
      <c r="L33" s="225">
        <v>0</v>
      </c>
      <c r="M33" s="224"/>
      <c r="N33" s="224"/>
      <c r="O33" s="224"/>
      <c r="P33" s="224"/>
      <c r="Q33" s="38"/>
      <c r="R33" s="38"/>
      <c r="S33" s="38"/>
      <c r="T33" s="38"/>
      <c r="U33" s="38"/>
      <c r="V33" s="38"/>
      <c r="W33" s="223">
        <f>ROUNDUP(BD94, 1)</f>
        <v>0</v>
      </c>
      <c r="X33" s="224"/>
      <c r="Y33" s="224"/>
      <c r="Z33" s="224"/>
      <c r="AA33" s="224"/>
      <c r="AB33" s="224"/>
      <c r="AC33" s="224"/>
      <c r="AD33" s="224"/>
      <c r="AE33" s="224"/>
      <c r="AF33" s="38"/>
      <c r="AG33" s="38"/>
      <c r="AH33" s="38"/>
      <c r="AI33" s="38"/>
      <c r="AJ33" s="38"/>
      <c r="AK33" s="223">
        <v>0</v>
      </c>
      <c r="AL33" s="224"/>
      <c r="AM33" s="224"/>
      <c r="AN33" s="224"/>
      <c r="AO33" s="224"/>
      <c r="AP33" s="38"/>
      <c r="AQ33" s="38"/>
      <c r="AR33" s="39"/>
      <c r="BE33" s="213"/>
    </row>
    <row r="34" spans="1:57" s="2" customFormat="1" ht="7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2"/>
    </row>
    <row r="35" spans="1:57" s="2" customFormat="1" ht="25.9" customHeight="1">
      <c r="A35" s="31"/>
      <c r="B35" s="32"/>
      <c r="C35" s="40"/>
      <c r="D35" s="41" t="s">
        <v>50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51</v>
      </c>
      <c r="U35" s="42"/>
      <c r="V35" s="42"/>
      <c r="W35" s="42"/>
      <c r="X35" s="226" t="s">
        <v>52</v>
      </c>
      <c r="Y35" s="227"/>
      <c r="Z35" s="227"/>
      <c r="AA35" s="227"/>
      <c r="AB35" s="227"/>
      <c r="AC35" s="42"/>
      <c r="AD35" s="42"/>
      <c r="AE35" s="42"/>
      <c r="AF35" s="42"/>
      <c r="AG35" s="42"/>
      <c r="AH35" s="42"/>
      <c r="AI35" s="42"/>
      <c r="AJ35" s="42"/>
      <c r="AK35" s="228">
        <f>SUM(AK26:AK33)</f>
        <v>0</v>
      </c>
      <c r="AL35" s="227"/>
      <c r="AM35" s="227"/>
      <c r="AN35" s="227"/>
      <c r="AO35" s="229"/>
      <c r="AP35" s="40"/>
      <c r="AQ35" s="40"/>
      <c r="AR35" s="36"/>
      <c r="BE35" s="31"/>
    </row>
    <row r="36" spans="1:57" s="2" customFormat="1" ht="7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54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5">
      <c r="A60" s="31"/>
      <c r="B60" s="32"/>
      <c r="C60" s="33"/>
      <c r="D60" s="49" t="s">
        <v>55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56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55</v>
      </c>
      <c r="AI60" s="35"/>
      <c r="AJ60" s="35"/>
      <c r="AK60" s="35"/>
      <c r="AL60" s="35"/>
      <c r="AM60" s="49" t="s">
        <v>56</v>
      </c>
      <c r="AN60" s="35"/>
      <c r="AO60" s="35"/>
      <c r="AP60" s="33"/>
      <c r="AQ60" s="33"/>
      <c r="AR60" s="36"/>
      <c r="BE60" s="31"/>
    </row>
    <row r="61" spans="1:57" ht="10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">
      <c r="A64" s="31"/>
      <c r="B64" s="32"/>
      <c r="C64" s="33"/>
      <c r="D64" s="46" t="s">
        <v>57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58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5">
      <c r="A75" s="31"/>
      <c r="B75" s="32"/>
      <c r="C75" s="33"/>
      <c r="D75" s="49" t="s">
        <v>55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56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55</v>
      </c>
      <c r="AI75" s="35"/>
      <c r="AJ75" s="35"/>
      <c r="AK75" s="35"/>
      <c r="AL75" s="35"/>
      <c r="AM75" s="49" t="s">
        <v>56</v>
      </c>
      <c r="AN75" s="35"/>
      <c r="AO75" s="35"/>
      <c r="AP75" s="33"/>
      <c r="AQ75" s="33"/>
      <c r="AR75" s="36"/>
      <c r="BE75" s="31"/>
    </row>
    <row r="76" spans="1:57" s="2" customFormat="1" ht="10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7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7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5" customHeight="1">
      <c r="A82" s="31"/>
      <c r="B82" s="32"/>
      <c r="C82" s="20" t="s">
        <v>59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2015-100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7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0" t="str">
        <f>K6</f>
        <v>Urnový háj proletářských volnomyšlenkářů v areálu Městského hřbitova v Odrách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P85" s="60"/>
      <c r="AQ85" s="60"/>
      <c r="AR85" s="61"/>
    </row>
    <row r="86" spans="1:91" s="2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22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k.ú. Odry, p.č. 1092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24</v>
      </c>
      <c r="AJ87" s="33"/>
      <c r="AK87" s="33"/>
      <c r="AL87" s="33"/>
      <c r="AM87" s="232" t="str">
        <f>IF(AN8= "","",AN8)</f>
        <v>11. 3. 2025</v>
      </c>
      <c r="AN87" s="232"/>
      <c r="AO87" s="33"/>
      <c r="AP87" s="33"/>
      <c r="AQ87" s="33"/>
      <c r="AR87" s="36"/>
      <c r="BE87" s="31"/>
    </row>
    <row r="88" spans="1:91" s="2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28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Odry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34</v>
      </c>
      <c r="AJ89" s="33"/>
      <c r="AK89" s="33"/>
      <c r="AL89" s="33"/>
      <c r="AM89" s="233" t="str">
        <f>IF(E17="","",E17)</f>
        <v>Ing. Jan Pospíšil</v>
      </c>
      <c r="AN89" s="234"/>
      <c r="AO89" s="234"/>
      <c r="AP89" s="234"/>
      <c r="AQ89" s="33"/>
      <c r="AR89" s="36"/>
      <c r="AS89" s="235" t="s">
        <v>60</v>
      </c>
      <c r="AT89" s="236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32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37</v>
      </c>
      <c r="AJ90" s="33"/>
      <c r="AK90" s="33"/>
      <c r="AL90" s="33"/>
      <c r="AM90" s="233" t="str">
        <f>IF(E20="","",E20)</f>
        <v xml:space="preserve"> </v>
      </c>
      <c r="AN90" s="234"/>
      <c r="AO90" s="234"/>
      <c r="AP90" s="234"/>
      <c r="AQ90" s="33"/>
      <c r="AR90" s="36"/>
      <c r="AS90" s="237"/>
      <c r="AT90" s="238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7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9"/>
      <c r="AT91" s="240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1" t="s">
        <v>61</v>
      </c>
      <c r="D92" s="242"/>
      <c r="E92" s="242"/>
      <c r="F92" s="242"/>
      <c r="G92" s="242"/>
      <c r="H92" s="70"/>
      <c r="I92" s="243" t="s">
        <v>62</v>
      </c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44" t="s">
        <v>63</v>
      </c>
      <c r="AH92" s="242"/>
      <c r="AI92" s="242"/>
      <c r="AJ92" s="242"/>
      <c r="AK92" s="242"/>
      <c r="AL92" s="242"/>
      <c r="AM92" s="242"/>
      <c r="AN92" s="243" t="s">
        <v>64</v>
      </c>
      <c r="AO92" s="242"/>
      <c r="AP92" s="245"/>
      <c r="AQ92" s="71" t="s">
        <v>65</v>
      </c>
      <c r="AR92" s="36"/>
      <c r="AS92" s="72" t="s">
        <v>66</v>
      </c>
      <c r="AT92" s="73" t="s">
        <v>67</v>
      </c>
      <c r="AU92" s="73" t="s">
        <v>68</v>
      </c>
      <c r="AV92" s="73" t="s">
        <v>69</v>
      </c>
      <c r="AW92" s="73" t="s">
        <v>70</v>
      </c>
      <c r="AX92" s="73" t="s">
        <v>71</v>
      </c>
      <c r="AY92" s="73" t="s">
        <v>72</v>
      </c>
      <c r="AZ92" s="73" t="s">
        <v>73</v>
      </c>
      <c r="BA92" s="73" t="s">
        <v>74</v>
      </c>
      <c r="BB92" s="73" t="s">
        <v>75</v>
      </c>
      <c r="BC92" s="73" t="s">
        <v>76</v>
      </c>
      <c r="BD92" s="74" t="s">
        <v>77</v>
      </c>
      <c r="BE92" s="31"/>
    </row>
    <row r="93" spans="1:91" s="2" customFormat="1" ht="10.7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78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9">
        <f>ROUNDUP(AG95,1)</f>
        <v>0</v>
      </c>
      <c r="AH94" s="249"/>
      <c r="AI94" s="249"/>
      <c r="AJ94" s="249"/>
      <c r="AK94" s="249"/>
      <c r="AL94" s="249"/>
      <c r="AM94" s="249"/>
      <c r="AN94" s="250">
        <f>SUM(AG94,AT94)</f>
        <v>0</v>
      </c>
      <c r="AO94" s="250"/>
      <c r="AP94" s="250"/>
      <c r="AQ94" s="82" t="s">
        <v>1</v>
      </c>
      <c r="AR94" s="83"/>
      <c r="AS94" s="84">
        <f>ROUNDUP(AS95,1)</f>
        <v>0</v>
      </c>
      <c r="AT94" s="85">
        <f>ROUNDUP(SUM(AV94:AW94),1)</f>
        <v>0</v>
      </c>
      <c r="AU94" s="86">
        <f>ROUNDUP(AU95,5)</f>
        <v>0</v>
      </c>
      <c r="AV94" s="85">
        <f>ROUNDUP(AZ94*L29,1)</f>
        <v>0</v>
      </c>
      <c r="AW94" s="85">
        <f>ROUNDUP(BA94*L30,1)</f>
        <v>0</v>
      </c>
      <c r="AX94" s="85">
        <f>ROUNDUP(BB94*L29,1)</f>
        <v>0</v>
      </c>
      <c r="AY94" s="85">
        <f>ROUNDUP(BC94*L30,1)</f>
        <v>0</v>
      </c>
      <c r="AZ94" s="85">
        <f>ROUNDUP(AZ95,1)</f>
        <v>0</v>
      </c>
      <c r="BA94" s="85">
        <f>ROUNDUP(BA95,1)</f>
        <v>0</v>
      </c>
      <c r="BB94" s="85">
        <f>ROUNDUP(BB95,1)</f>
        <v>0</v>
      </c>
      <c r="BC94" s="85">
        <f>ROUNDUP(BC95,1)</f>
        <v>0</v>
      </c>
      <c r="BD94" s="87">
        <f>ROUNDUP(BD95,1)</f>
        <v>0</v>
      </c>
      <c r="BS94" s="88" t="s">
        <v>79</v>
      </c>
      <c r="BT94" s="88" t="s">
        <v>80</v>
      </c>
      <c r="BU94" s="89" t="s">
        <v>81</v>
      </c>
      <c r="BV94" s="88" t="s">
        <v>82</v>
      </c>
      <c r="BW94" s="88" t="s">
        <v>5</v>
      </c>
      <c r="BX94" s="88" t="s">
        <v>83</v>
      </c>
      <c r="CL94" s="88" t="s">
        <v>1</v>
      </c>
    </row>
    <row r="95" spans="1:91" s="7" customFormat="1" ht="16.5" customHeight="1">
      <c r="A95" s="90" t="s">
        <v>84</v>
      </c>
      <c r="B95" s="91"/>
      <c r="C95" s="92"/>
      <c r="D95" s="248" t="s">
        <v>85</v>
      </c>
      <c r="E95" s="248"/>
      <c r="F95" s="248"/>
      <c r="G95" s="248"/>
      <c r="H95" s="248"/>
      <c r="I95" s="93"/>
      <c r="J95" s="248" t="s">
        <v>86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6">
        <f>'01-2025 - Stavební úpravy'!J30</f>
        <v>0</v>
      </c>
      <c r="AH95" s="247"/>
      <c r="AI95" s="247"/>
      <c r="AJ95" s="247"/>
      <c r="AK95" s="247"/>
      <c r="AL95" s="247"/>
      <c r="AM95" s="247"/>
      <c r="AN95" s="246">
        <f>SUM(AG95,AT95)</f>
        <v>0</v>
      </c>
      <c r="AO95" s="247"/>
      <c r="AP95" s="247"/>
      <c r="AQ95" s="94" t="s">
        <v>87</v>
      </c>
      <c r="AR95" s="95"/>
      <c r="AS95" s="96">
        <v>0</v>
      </c>
      <c r="AT95" s="97">
        <f>ROUNDUP(SUM(AV95:AW95),1)</f>
        <v>0</v>
      </c>
      <c r="AU95" s="98">
        <f>'01-2025 - Stavební úpravy'!P140</f>
        <v>0</v>
      </c>
      <c r="AV95" s="97">
        <f>'01-2025 - Stavební úpravy'!J33</f>
        <v>0</v>
      </c>
      <c r="AW95" s="97">
        <f>'01-2025 - Stavební úpravy'!J34</f>
        <v>0</v>
      </c>
      <c r="AX95" s="97">
        <f>'01-2025 - Stavební úpravy'!J35</f>
        <v>0</v>
      </c>
      <c r="AY95" s="97">
        <f>'01-2025 - Stavební úpravy'!J36</f>
        <v>0</v>
      </c>
      <c r="AZ95" s="97">
        <f>'01-2025 - Stavební úpravy'!F33</f>
        <v>0</v>
      </c>
      <c r="BA95" s="97">
        <f>'01-2025 - Stavební úpravy'!F34</f>
        <v>0</v>
      </c>
      <c r="BB95" s="97">
        <f>'01-2025 - Stavební úpravy'!F35</f>
        <v>0</v>
      </c>
      <c r="BC95" s="97">
        <f>'01-2025 - Stavební úpravy'!F36</f>
        <v>0</v>
      </c>
      <c r="BD95" s="99">
        <f>'01-2025 - Stavební úpravy'!F37</f>
        <v>0</v>
      </c>
      <c r="BT95" s="100" t="s">
        <v>21</v>
      </c>
      <c r="BV95" s="100" t="s">
        <v>82</v>
      </c>
      <c r="BW95" s="100" t="s">
        <v>88</v>
      </c>
      <c r="BX95" s="100" t="s">
        <v>5</v>
      </c>
      <c r="CL95" s="100" t="s">
        <v>1</v>
      </c>
      <c r="CM95" s="100" t="s">
        <v>89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7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LOxe2q9AcJj6EQ/DRuiK9U3MdlofnW+Y/t2lobHKMWx6mhoP71tW3pkajRa0XkHs+4i9wixokfK3wWwffMRtYA==" saltValue="yxN6p0LoaJbmKwqW3z+lIaEKCoE6vkJGA0YpC7pUygufeVgXVXTxMWXk0w9FSZFe98uRX9HtUFNqBuVDo75uT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-2025 - Stavební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tabSelected="1" workbookViewId="0">
      <selection activeCell="A2" sqref="A2"/>
    </sheetView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88</v>
      </c>
    </row>
    <row r="3" spans="1:46" s="1" customFormat="1" ht="7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89</v>
      </c>
    </row>
    <row r="4" spans="1:46" s="1" customFormat="1" ht="25" customHeight="1">
      <c r="B4" s="17"/>
      <c r="D4" s="103" t="s">
        <v>90</v>
      </c>
      <c r="L4" s="17"/>
      <c r="M4" s="104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05" t="s">
        <v>16</v>
      </c>
      <c r="L6" s="17"/>
    </row>
    <row r="7" spans="1:46" s="1" customFormat="1" ht="26.25" customHeight="1">
      <c r="B7" s="17"/>
      <c r="E7" s="252" t="str">
        <f>'Rekapitulace stavby'!K6</f>
        <v>Urnový háj proletářských volnomyšlenkářů v areálu Městského hřbitova v Odrách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5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92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5" t="s">
        <v>19</v>
      </c>
      <c r="E11" s="31"/>
      <c r="F11" s="106" t="s">
        <v>1</v>
      </c>
      <c r="G11" s="31"/>
      <c r="H11" s="31"/>
      <c r="I11" s="105" t="s">
        <v>20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22</v>
      </c>
      <c r="E12" s="31"/>
      <c r="F12" s="106" t="s">
        <v>23</v>
      </c>
      <c r="G12" s="31"/>
      <c r="H12" s="31"/>
      <c r="I12" s="105" t="s">
        <v>24</v>
      </c>
      <c r="J12" s="107" t="str">
        <f>'Rekapitulace stavby'!AN8</f>
        <v>11. 3. 2025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5" t="s">
        <v>28</v>
      </c>
      <c r="E14" s="31"/>
      <c r="F14" s="31"/>
      <c r="G14" s="31"/>
      <c r="H14" s="31"/>
      <c r="I14" s="105" t="s">
        <v>29</v>
      </c>
      <c r="J14" s="106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30</v>
      </c>
      <c r="F15" s="31"/>
      <c r="G15" s="31"/>
      <c r="H15" s="31"/>
      <c r="I15" s="105" t="s">
        <v>31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32</v>
      </c>
      <c r="E17" s="31"/>
      <c r="F17" s="31"/>
      <c r="G17" s="31"/>
      <c r="H17" s="31"/>
      <c r="I17" s="105" t="s">
        <v>29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5" t="s">
        <v>31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34</v>
      </c>
      <c r="E20" s="31"/>
      <c r="F20" s="31"/>
      <c r="G20" s="31"/>
      <c r="H20" s="31"/>
      <c r="I20" s="105" t="s">
        <v>29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35</v>
      </c>
      <c r="F21" s="31"/>
      <c r="G21" s="31"/>
      <c r="H21" s="31"/>
      <c r="I21" s="105" t="s">
        <v>31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37</v>
      </c>
      <c r="E23" s="31"/>
      <c r="F23" s="31"/>
      <c r="G23" s="31"/>
      <c r="H23" s="31"/>
      <c r="I23" s="105" t="s">
        <v>29</v>
      </c>
      <c r="J23" s="106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tr">
        <f>IF('Rekapitulace stavby'!E20="","",'Rekapitulace stavby'!E20)</f>
        <v xml:space="preserve"> </v>
      </c>
      <c r="F24" s="31"/>
      <c r="G24" s="31"/>
      <c r="H24" s="31"/>
      <c r="I24" s="105" t="s">
        <v>31</v>
      </c>
      <c r="J24" s="106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39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58" t="s">
        <v>1</v>
      </c>
      <c r="F27" s="258"/>
      <c r="G27" s="258"/>
      <c r="H27" s="258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7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6"/>
      <c r="C30" s="31"/>
      <c r="D30" s="112" t="s">
        <v>40</v>
      </c>
      <c r="E30" s="31"/>
      <c r="F30" s="31"/>
      <c r="G30" s="31"/>
      <c r="H30" s="31"/>
      <c r="I30" s="31"/>
      <c r="J30" s="113">
        <f>ROUNDUP(J140, 1)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4" t="s">
        <v>42</v>
      </c>
      <c r="G32" s="31"/>
      <c r="H32" s="31"/>
      <c r="I32" s="114" t="s">
        <v>41</v>
      </c>
      <c r="J32" s="114" t="s">
        <v>43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5" t="s">
        <v>44</v>
      </c>
      <c r="E33" s="105" t="s">
        <v>45</v>
      </c>
      <c r="F33" s="116">
        <f>ROUNDUP((SUM(BE140:BE288)),  1)</f>
        <v>0</v>
      </c>
      <c r="G33" s="31"/>
      <c r="H33" s="31"/>
      <c r="I33" s="117">
        <v>0.21</v>
      </c>
      <c r="J33" s="116">
        <f>ROUNDUP(((SUM(BE140:BE288))*I33),  1)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5" t="s">
        <v>46</v>
      </c>
      <c r="F34" s="116">
        <f>ROUNDUP((SUM(BF140:BF288)),  1)</f>
        <v>0</v>
      </c>
      <c r="G34" s="31"/>
      <c r="H34" s="31"/>
      <c r="I34" s="117">
        <v>0.12</v>
      </c>
      <c r="J34" s="116">
        <f>ROUNDUP(((SUM(BF140:BF288))*I34),  1)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5" t="s">
        <v>47</v>
      </c>
      <c r="F35" s="116">
        <f>ROUNDUP((SUM(BG140:BG288)),  1)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5" t="s">
        <v>48</v>
      </c>
      <c r="F36" s="116">
        <f>ROUNDUP((SUM(BH140:BH288)),  1)</f>
        <v>0</v>
      </c>
      <c r="G36" s="31"/>
      <c r="H36" s="31"/>
      <c r="I36" s="117">
        <v>0.12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5" t="s">
        <v>49</v>
      </c>
      <c r="F37" s="116">
        <f>ROUNDUP((SUM(BI140:BI288)),  1)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6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5" t="s">
        <v>53</v>
      </c>
      <c r="E50" s="126"/>
      <c r="F50" s="126"/>
      <c r="G50" s="125" t="s">
        <v>54</v>
      </c>
      <c r="H50" s="126"/>
      <c r="I50" s="126"/>
      <c r="J50" s="126"/>
      <c r="K50" s="126"/>
      <c r="L50" s="48"/>
    </row>
    <row r="51" spans="1:31" ht="10">
      <c r="B51" s="17"/>
      <c r="L51" s="17"/>
    </row>
    <row r="52" spans="1:31" ht="10">
      <c r="B52" s="17"/>
      <c r="L52" s="17"/>
    </row>
    <row r="53" spans="1:31" ht="10">
      <c r="B53" s="17"/>
      <c r="L53" s="17"/>
    </row>
    <row r="54" spans="1:31" ht="10">
      <c r="B54" s="17"/>
      <c r="L54" s="17"/>
    </row>
    <row r="55" spans="1:31" ht="10">
      <c r="B55" s="17"/>
      <c r="L55" s="17"/>
    </row>
    <row r="56" spans="1:31" ht="10">
      <c r="B56" s="17"/>
      <c r="L56" s="17"/>
    </row>
    <row r="57" spans="1:31" ht="10">
      <c r="B57" s="17"/>
      <c r="L57" s="17"/>
    </row>
    <row r="58" spans="1:31" ht="10">
      <c r="B58" s="17"/>
      <c r="L58" s="17"/>
    </row>
    <row r="59" spans="1:31" ht="10">
      <c r="B59" s="17"/>
      <c r="L59" s="17"/>
    </row>
    <row r="60" spans="1:31" ht="10">
      <c r="B60" s="17"/>
      <c r="L60" s="17"/>
    </row>
    <row r="61" spans="1:31" s="2" customFormat="1" ht="12.5">
      <c r="A61" s="31"/>
      <c r="B61" s="36"/>
      <c r="C61" s="31"/>
      <c r="D61" s="127" t="s">
        <v>55</v>
      </c>
      <c r="E61" s="128"/>
      <c r="F61" s="129" t="s">
        <v>56</v>
      </c>
      <c r="G61" s="127" t="s">
        <v>55</v>
      </c>
      <c r="H61" s="128"/>
      <c r="I61" s="128"/>
      <c r="J61" s="130" t="s">
        <v>56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">
      <c r="B62" s="17"/>
      <c r="L62" s="17"/>
    </row>
    <row r="63" spans="1:31" ht="10">
      <c r="B63" s="17"/>
      <c r="L63" s="17"/>
    </row>
    <row r="64" spans="1:31" ht="10">
      <c r="B64" s="17"/>
      <c r="L64" s="17"/>
    </row>
    <row r="65" spans="1:31" s="2" customFormat="1" ht="13">
      <c r="A65" s="31"/>
      <c r="B65" s="36"/>
      <c r="C65" s="31"/>
      <c r="D65" s="125" t="s">
        <v>57</v>
      </c>
      <c r="E65" s="131"/>
      <c r="F65" s="131"/>
      <c r="G65" s="125" t="s">
        <v>58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">
      <c r="B66" s="17"/>
      <c r="L66" s="17"/>
    </row>
    <row r="67" spans="1:31" ht="10">
      <c r="B67" s="17"/>
      <c r="L67" s="17"/>
    </row>
    <row r="68" spans="1:31" ht="10">
      <c r="B68" s="17"/>
      <c r="L68" s="17"/>
    </row>
    <row r="69" spans="1:31" ht="10">
      <c r="B69" s="17"/>
      <c r="L69" s="17"/>
    </row>
    <row r="70" spans="1:31" ht="10">
      <c r="B70" s="17"/>
      <c r="L70" s="17"/>
    </row>
    <row r="71" spans="1:31" ht="10">
      <c r="B71" s="17"/>
      <c r="L71" s="17"/>
    </row>
    <row r="72" spans="1:31" ht="10">
      <c r="B72" s="17"/>
      <c r="L72" s="17"/>
    </row>
    <row r="73" spans="1:31" ht="10">
      <c r="B73" s="17"/>
      <c r="L73" s="17"/>
    </row>
    <row r="74" spans="1:31" ht="10">
      <c r="B74" s="17"/>
      <c r="L74" s="17"/>
    </row>
    <row r="75" spans="1:31" ht="10">
      <c r="B75" s="17"/>
      <c r="L75" s="17"/>
    </row>
    <row r="76" spans="1:31" s="2" customFormat="1" ht="12.5">
      <c r="A76" s="31"/>
      <c r="B76" s="36"/>
      <c r="C76" s="31"/>
      <c r="D76" s="127" t="s">
        <v>55</v>
      </c>
      <c r="E76" s="128"/>
      <c r="F76" s="129" t="s">
        <v>56</v>
      </c>
      <c r="G76" s="127" t="s">
        <v>55</v>
      </c>
      <c r="H76" s="128"/>
      <c r="I76" s="128"/>
      <c r="J76" s="130" t="s">
        <v>56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7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59" t="str">
        <f>E7</f>
        <v>Urnový háj proletářských volnomyšlenkářů v areálu Městského hřbitova v Odrách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0" t="str">
        <f>E9</f>
        <v>01-2025 - Stavební úpravy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3"/>
      <c r="E89" s="33"/>
      <c r="F89" s="24" t="str">
        <f>F12</f>
        <v>k.ú. Odry, p.č. 1092</v>
      </c>
      <c r="G89" s="33"/>
      <c r="H89" s="33"/>
      <c r="I89" s="26" t="s">
        <v>24</v>
      </c>
      <c r="J89" s="63" t="str">
        <f>IF(J12="","",J12)</f>
        <v>11. 3. 2025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28</v>
      </c>
      <c r="D91" s="33"/>
      <c r="E91" s="33"/>
      <c r="F91" s="24" t="str">
        <f>E15</f>
        <v>Město Odry</v>
      </c>
      <c r="G91" s="33"/>
      <c r="H91" s="33"/>
      <c r="I91" s="26" t="s">
        <v>34</v>
      </c>
      <c r="J91" s="29" t="str">
        <f>E21</f>
        <v>Ing. Jan Pospíšil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32</v>
      </c>
      <c r="D92" s="33"/>
      <c r="E92" s="33"/>
      <c r="F92" s="24" t="str">
        <f>IF(E18="","",E18)</f>
        <v>Vyplň údaj</v>
      </c>
      <c r="G92" s="33"/>
      <c r="H92" s="33"/>
      <c r="I92" s="26" t="s">
        <v>37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6" t="s">
        <v>94</v>
      </c>
      <c r="D94" s="137"/>
      <c r="E94" s="137"/>
      <c r="F94" s="137"/>
      <c r="G94" s="137"/>
      <c r="H94" s="137"/>
      <c r="I94" s="137"/>
      <c r="J94" s="138" t="s">
        <v>95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customHeight="1">
      <c r="A96" s="31"/>
      <c r="B96" s="32"/>
      <c r="C96" s="139" t="s">
        <v>96</v>
      </c>
      <c r="D96" s="33"/>
      <c r="E96" s="33"/>
      <c r="F96" s="33"/>
      <c r="G96" s="33"/>
      <c r="H96" s="33"/>
      <c r="I96" s="33"/>
      <c r="J96" s="81">
        <f>J140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2:12" s="9" customFormat="1" ht="25" customHeight="1">
      <c r="B97" s="140"/>
      <c r="C97" s="141"/>
      <c r="D97" s="142" t="s">
        <v>98</v>
      </c>
      <c r="E97" s="143"/>
      <c r="F97" s="143"/>
      <c r="G97" s="143"/>
      <c r="H97" s="143"/>
      <c r="I97" s="143"/>
      <c r="J97" s="144">
        <f>J141</f>
        <v>0</v>
      </c>
      <c r="K97" s="141"/>
      <c r="L97" s="145"/>
    </row>
    <row r="98" spans="2:12" s="10" customFormat="1" ht="19.899999999999999" customHeight="1">
      <c r="B98" s="146"/>
      <c r="C98" s="147"/>
      <c r="D98" s="148" t="s">
        <v>99</v>
      </c>
      <c r="E98" s="149"/>
      <c r="F98" s="149"/>
      <c r="G98" s="149"/>
      <c r="H98" s="149"/>
      <c r="I98" s="149"/>
      <c r="J98" s="150">
        <f>J142</f>
        <v>0</v>
      </c>
      <c r="K98" s="147"/>
      <c r="L98" s="151"/>
    </row>
    <row r="99" spans="2:12" s="10" customFormat="1" ht="19.899999999999999" customHeight="1">
      <c r="B99" s="146"/>
      <c r="C99" s="147"/>
      <c r="D99" s="148" t="s">
        <v>100</v>
      </c>
      <c r="E99" s="149"/>
      <c r="F99" s="149"/>
      <c r="G99" s="149"/>
      <c r="H99" s="149"/>
      <c r="I99" s="149"/>
      <c r="J99" s="150">
        <f>J166</f>
        <v>0</v>
      </c>
      <c r="K99" s="147"/>
      <c r="L99" s="151"/>
    </row>
    <row r="100" spans="2:12" s="10" customFormat="1" ht="19.899999999999999" customHeight="1">
      <c r="B100" s="146"/>
      <c r="C100" s="147"/>
      <c r="D100" s="148" t="s">
        <v>101</v>
      </c>
      <c r="E100" s="149"/>
      <c r="F100" s="149"/>
      <c r="G100" s="149"/>
      <c r="H100" s="149"/>
      <c r="I100" s="149"/>
      <c r="J100" s="150">
        <f>J174</f>
        <v>0</v>
      </c>
      <c r="K100" s="147"/>
      <c r="L100" s="151"/>
    </row>
    <row r="101" spans="2:12" s="10" customFormat="1" ht="19.899999999999999" customHeight="1">
      <c r="B101" s="146"/>
      <c r="C101" s="147"/>
      <c r="D101" s="148" t="s">
        <v>102</v>
      </c>
      <c r="E101" s="149"/>
      <c r="F101" s="149"/>
      <c r="G101" s="149"/>
      <c r="H101" s="149"/>
      <c r="I101" s="149"/>
      <c r="J101" s="150">
        <f>J181</f>
        <v>0</v>
      </c>
      <c r="K101" s="147"/>
      <c r="L101" s="151"/>
    </row>
    <row r="102" spans="2:12" s="10" customFormat="1" ht="19.899999999999999" customHeight="1">
      <c r="B102" s="146"/>
      <c r="C102" s="147"/>
      <c r="D102" s="148" t="s">
        <v>103</v>
      </c>
      <c r="E102" s="149"/>
      <c r="F102" s="149"/>
      <c r="G102" s="149"/>
      <c r="H102" s="149"/>
      <c r="I102" s="149"/>
      <c r="J102" s="150">
        <f>J183</f>
        <v>0</v>
      </c>
      <c r="K102" s="147"/>
      <c r="L102" s="151"/>
    </row>
    <row r="103" spans="2:12" s="10" customFormat="1" ht="19.899999999999999" customHeight="1">
      <c r="B103" s="146"/>
      <c r="C103" s="147"/>
      <c r="D103" s="148" t="s">
        <v>104</v>
      </c>
      <c r="E103" s="149"/>
      <c r="F103" s="149"/>
      <c r="G103" s="149"/>
      <c r="H103" s="149"/>
      <c r="I103" s="149"/>
      <c r="J103" s="150">
        <f>J189</f>
        <v>0</v>
      </c>
      <c r="K103" s="147"/>
      <c r="L103" s="151"/>
    </row>
    <row r="104" spans="2:12" s="10" customFormat="1" ht="19.899999999999999" customHeight="1">
      <c r="B104" s="146"/>
      <c r="C104" s="147"/>
      <c r="D104" s="148" t="s">
        <v>105</v>
      </c>
      <c r="E104" s="149"/>
      <c r="F104" s="149"/>
      <c r="G104" s="149"/>
      <c r="H104" s="149"/>
      <c r="I104" s="149"/>
      <c r="J104" s="150">
        <f>J202</f>
        <v>0</v>
      </c>
      <c r="K104" s="147"/>
      <c r="L104" s="151"/>
    </row>
    <row r="105" spans="2:12" s="10" customFormat="1" ht="19.899999999999999" customHeight="1">
      <c r="B105" s="146"/>
      <c r="C105" s="147"/>
      <c r="D105" s="148" t="s">
        <v>106</v>
      </c>
      <c r="E105" s="149"/>
      <c r="F105" s="149"/>
      <c r="G105" s="149"/>
      <c r="H105" s="149"/>
      <c r="I105" s="149"/>
      <c r="J105" s="150">
        <f>J206</f>
        <v>0</v>
      </c>
      <c r="K105" s="147"/>
      <c r="L105" s="151"/>
    </row>
    <row r="106" spans="2:12" s="10" customFormat="1" ht="19.899999999999999" customHeight="1">
      <c r="B106" s="146"/>
      <c r="C106" s="147"/>
      <c r="D106" s="148" t="s">
        <v>107</v>
      </c>
      <c r="E106" s="149"/>
      <c r="F106" s="149"/>
      <c r="G106" s="149"/>
      <c r="H106" s="149"/>
      <c r="I106" s="149"/>
      <c r="J106" s="150">
        <f>J210</f>
        <v>0</v>
      </c>
      <c r="K106" s="147"/>
      <c r="L106" s="151"/>
    </row>
    <row r="107" spans="2:12" s="10" customFormat="1" ht="19.899999999999999" customHeight="1">
      <c r="B107" s="146"/>
      <c r="C107" s="147"/>
      <c r="D107" s="148" t="s">
        <v>108</v>
      </c>
      <c r="E107" s="149"/>
      <c r="F107" s="149"/>
      <c r="G107" s="149"/>
      <c r="H107" s="149"/>
      <c r="I107" s="149"/>
      <c r="J107" s="150">
        <f>J220</f>
        <v>0</v>
      </c>
      <c r="K107" s="147"/>
      <c r="L107" s="151"/>
    </row>
    <row r="108" spans="2:12" s="10" customFormat="1" ht="19.899999999999999" customHeight="1">
      <c r="B108" s="146"/>
      <c r="C108" s="147"/>
      <c r="D108" s="148" t="s">
        <v>109</v>
      </c>
      <c r="E108" s="149"/>
      <c r="F108" s="149"/>
      <c r="G108" s="149"/>
      <c r="H108" s="149"/>
      <c r="I108" s="149"/>
      <c r="J108" s="150">
        <f>J222</f>
        <v>0</v>
      </c>
      <c r="K108" s="147"/>
      <c r="L108" s="151"/>
    </row>
    <row r="109" spans="2:12" s="10" customFormat="1" ht="19.899999999999999" customHeight="1">
      <c r="B109" s="146"/>
      <c r="C109" s="147"/>
      <c r="D109" s="148" t="s">
        <v>110</v>
      </c>
      <c r="E109" s="149"/>
      <c r="F109" s="149"/>
      <c r="G109" s="149"/>
      <c r="H109" s="149"/>
      <c r="I109" s="149"/>
      <c r="J109" s="150">
        <f>J225</f>
        <v>0</v>
      </c>
      <c r="K109" s="147"/>
      <c r="L109" s="151"/>
    </row>
    <row r="110" spans="2:12" s="10" customFormat="1" ht="19.899999999999999" customHeight="1">
      <c r="B110" s="146"/>
      <c r="C110" s="147"/>
      <c r="D110" s="148" t="s">
        <v>111</v>
      </c>
      <c r="E110" s="149"/>
      <c r="F110" s="149"/>
      <c r="G110" s="149"/>
      <c r="H110" s="149"/>
      <c r="I110" s="149"/>
      <c r="J110" s="150">
        <f>J246</f>
        <v>0</v>
      </c>
      <c r="K110" s="147"/>
      <c r="L110" s="151"/>
    </row>
    <row r="111" spans="2:12" s="10" customFormat="1" ht="19.899999999999999" customHeight="1">
      <c r="B111" s="146"/>
      <c r="C111" s="147"/>
      <c r="D111" s="148" t="s">
        <v>112</v>
      </c>
      <c r="E111" s="149"/>
      <c r="F111" s="149"/>
      <c r="G111" s="149"/>
      <c r="H111" s="149"/>
      <c r="I111" s="149"/>
      <c r="J111" s="150">
        <f>J251</f>
        <v>0</v>
      </c>
      <c r="K111" s="147"/>
      <c r="L111" s="151"/>
    </row>
    <row r="112" spans="2:12" s="9" customFormat="1" ht="25" customHeight="1">
      <c r="B112" s="140"/>
      <c r="C112" s="141"/>
      <c r="D112" s="142" t="s">
        <v>113</v>
      </c>
      <c r="E112" s="143"/>
      <c r="F112" s="143"/>
      <c r="G112" s="143"/>
      <c r="H112" s="143"/>
      <c r="I112" s="143"/>
      <c r="J112" s="144">
        <f>J253</f>
        <v>0</v>
      </c>
      <c r="K112" s="141"/>
      <c r="L112" s="145"/>
    </row>
    <row r="113" spans="1:31" s="10" customFormat="1" ht="19.899999999999999" customHeight="1">
      <c r="B113" s="146"/>
      <c r="C113" s="147"/>
      <c r="D113" s="148" t="s">
        <v>114</v>
      </c>
      <c r="E113" s="149"/>
      <c r="F113" s="149"/>
      <c r="G113" s="149"/>
      <c r="H113" s="149"/>
      <c r="I113" s="149"/>
      <c r="J113" s="150">
        <f>J254</f>
        <v>0</v>
      </c>
      <c r="K113" s="147"/>
      <c r="L113" s="151"/>
    </row>
    <row r="114" spans="1:31" s="10" customFormat="1" ht="19.899999999999999" customHeight="1">
      <c r="B114" s="146"/>
      <c r="C114" s="147"/>
      <c r="D114" s="148" t="s">
        <v>115</v>
      </c>
      <c r="E114" s="149"/>
      <c r="F114" s="149"/>
      <c r="G114" s="149"/>
      <c r="H114" s="149"/>
      <c r="I114" s="149"/>
      <c r="J114" s="150">
        <f>J259</f>
        <v>0</v>
      </c>
      <c r="K114" s="147"/>
      <c r="L114" s="151"/>
    </row>
    <row r="115" spans="1:31" s="10" customFormat="1" ht="19.899999999999999" customHeight="1">
      <c r="B115" s="146"/>
      <c r="C115" s="147"/>
      <c r="D115" s="148" t="s">
        <v>116</v>
      </c>
      <c r="E115" s="149"/>
      <c r="F115" s="149"/>
      <c r="G115" s="149"/>
      <c r="H115" s="149"/>
      <c r="I115" s="149"/>
      <c r="J115" s="150">
        <f>J262</f>
        <v>0</v>
      </c>
      <c r="K115" s="147"/>
      <c r="L115" s="151"/>
    </row>
    <row r="116" spans="1:31" s="10" customFormat="1" ht="19.899999999999999" customHeight="1">
      <c r="B116" s="146"/>
      <c r="C116" s="147"/>
      <c r="D116" s="148" t="s">
        <v>117</v>
      </c>
      <c r="E116" s="149"/>
      <c r="F116" s="149"/>
      <c r="G116" s="149"/>
      <c r="H116" s="149"/>
      <c r="I116" s="149"/>
      <c r="J116" s="150">
        <f>J265</f>
        <v>0</v>
      </c>
      <c r="K116" s="147"/>
      <c r="L116" s="151"/>
    </row>
    <row r="117" spans="1:31" s="10" customFormat="1" ht="19.899999999999999" customHeight="1">
      <c r="B117" s="146"/>
      <c r="C117" s="147"/>
      <c r="D117" s="148" t="s">
        <v>118</v>
      </c>
      <c r="E117" s="149"/>
      <c r="F117" s="149"/>
      <c r="G117" s="149"/>
      <c r="H117" s="149"/>
      <c r="I117" s="149"/>
      <c r="J117" s="150">
        <f>J273</f>
        <v>0</v>
      </c>
      <c r="K117" s="147"/>
      <c r="L117" s="151"/>
    </row>
    <row r="118" spans="1:31" s="10" customFormat="1" ht="19.899999999999999" customHeight="1">
      <c r="B118" s="146"/>
      <c r="C118" s="147"/>
      <c r="D118" s="148" t="s">
        <v>119</v>
      </c>
      <c r="E118" s="149"/>
      <c r="F118" s="149"/>
      <c r="G118" s="149"/>
      <c r="H118" s="149"/>
      <c r="I118" s="149"/>
      <c r="J118" s="150">
        <f>J278</f>
        <v>0</v>
      </c>
      <c r="K118" s="147"/>
      <c r="L118" s="151"/>
    </row>
    <row r="119" spans="1:31" s="10" customFormat="1" ht="19.899999999999999" customHeight="1">
      <c r="B119" s="146"/>
      <c r="C119" s="147"/>
      <c r="D119" s="148" t="s">
        <v>120</v>
      </c>
      <c r="E119" s="149"/>
      <c r="F119" s="149"/>
      <c r="G119" s="149"/>
      <c r="H119" s="149"/>
      <c r="I119" s="149"/>
      <c r="J119" s="150">
        <f>J281</f>
        <v>0</v>
      </c>
      <c r="K119" s="147"/>
      <c r="L119" s="151"/>
    </row>
    <row r="120" spans="1:31" s="9" customFormat="1" ht="25" customHeight="1">
      <c r="B120" s="140"/>
      <c r="C120" s="141"/>
      <c r="D120" s="142" t="s">
        <v>121</v>
      </c>
      <c r="E120" s="143"/>
      <c r="F120" s="143"/>
      <c r="G120" s="143"/>
      <c r="H120" s="143"/>
      <c r="I120" s="143"/>
      <c r="J120" s="144">
        <f>J284</f>
        <v>0</v>
      </c>
      <c r="K120" s="141"/>
      <c r="L120" s="145"/>
    </row>
    <row r="121" spans="1:31" s="2" customFormat="1" ht="21.7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7" customHeight="1">
      <c r="A122" s="31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6" spans="1:31" s="2" customFormat="1" ht="7" customHeight="1">
      <c r="A126" s="31"/>
      <c r="B126" s="53"/>
      <c r="C126" s="54"/>
      <c r="D126" s="54"/>
      <c r="E126" s="54"/>
      <c r="F126" s="54"/>
      <c r="G126" s="54"/>
      <c r="H126" s="54"/>
      <c r="I126" s="54"/>
      <c r="J126" s="54"/>
      <c r="K126" s="54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25" customHeight="1">
      <c r="A127" s="31"/>
      <c r="B127" s="32"/>
      <c r="C127" s="20" t="s">
        <v>122</v>
      </c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7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6" t="s">
        <v>16</v>
      </c>
      <c r="D129" s="33"/>
      <c r="E129" s="33"/>
      <c r="F129" s="33"/>
      <c r="G129" s="33"/>
      <c r="H129" s="33"/>
      <c r="I129" s="33"/>
      <c r="J129" s="33"/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26.25" customHeight="1">
      <c r="A130" s="31"/>
      <c r="B130" s="32"/>
      <c r="C130" s="33"/>
      <c r="D130" s="33"/>
      <c r="E130" s="259" t="str">
        <f>E7</f>
        <v>Urnový háj proletářských volnomyšlenkářů v areálu Městského hřbitova v Odrách</v>
      </c>
      <c r="F130" s="260"/>
      <c r="G130" s="260"/>
      <c r="H130" s="260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2" customHeight="1">
      <c r="A131" s="31"/>
      <c r="B131" s="32"/>
      <c r="C131" s="26" t="s">
        <v>91</v>
      </c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6.5" customHeight="1">
      <c r="A132" s="31"/>
      <c r="B132" s="32"/>
      <c r="C132" s="33"/>
      <c r="D132" s="33"/>
      <c r="E132" s="230" t="str">
        <f>E9</f>
        <v>01-2025 - Stavební úpravy</v>
      </c>
      <c r="F132" s="261"/>
      <c r="G132" s="261"/>
      <c r="H132" s="261"/>
      <c r="I132" s="33"/>
      <c r="J132" s="33"/>
      <c r="K132" s="33"/>
      <c r="L132" s="48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7" customHeight="1">
      <c r="A133" s="31"/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48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2" customHeight="1">
      <c r="A134" s="31"/>
      <c r="B134" s="32"/>
      <c r="C134" s="26" t="s">
        <v>22</v>
      </c>
      <c r="D134" s="33"/>
      <c r="E134" s="33"/>
      <c r="F134" s="24" t="str">
        <f>F12</f>
        <v>k.ú. Odry, p.č. 1092</v>
      </c>
      <c r="G134" s="33"/>
      <c r="H134" s="33"/>
      <c r="I134" s="26" t="s">
        <v>24</v>
      </c>
      <c r="J134" s="63" t="str">
        <f>IF(J12="","",J12)</f>
        <v>11. 3. 2025</v>
      </c>
      <c r="K134" s="33"/>
      <c r="L134" s="48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7" customHeight="1">
      <c r="A135" s="31"/>
      <c r="B135" s="32"/>
      <c r="C135" s="33"/>
      <c r="D135" s="33"/>
      <c r="E135" s="33"/>
      <c r="F135" s="33"/>
      <c r="G135" s="33"/>
      <c r="H135" s="33"/>
      <c r="I135" s="33"/>
      <c r="J135" s="33"/>
      <c r="K135" s="33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5.15" customHeight="1">
      <c r="A136" s="31"/>
      <c r="B136" s="32"/>
      <c r="C136" s="26" t="s">
        <v>28</v>
      </c>
      <c r="D136" s="33"/>
      <c r="E136" s="33"/>
      <c r="F136" s="24" t="str">
        <f>E15</f>
        <v>Město Odry</v>
      </c>
      <c r="G136" s="33"/>
      <c r="H136" s="33"/>
      <c r="I136" s="26" t="s">
        <v>34</v>
      </c>
      <c r="J136" s="29" t="str">
        <f>E21</f>
        <v>Ing. Jan Pospíšil</v>
      </c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15.15" customHeight="1">
      <c r="A137" s="31"/>
      <c r="B137" s="32"/>
      <c r="C137" s="26" t="s">
        <v>32</v>
      </c>
      <c r="D137" s="33"/>
      <c r="E137" s="33"/>
      <c r="F137" s="24" t="str">
        <f>IF(E18="","",E18)</f>
        <v>Vyplň údaj</v>
      </c>
      <c r="G137" s="33"/>
      <c r="H137" s="33"/>
      <c r="I137" s="26" t="s">
        <v>37</v>
      </c>
      <c r="J137" s="29" t="str">
        <f>E24</f>
        <v xml:space="preserve"> </v>
      </c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2" customFormat="1" ht="10.25" customHeight="1">
      <c r="A138" s="31"/>
      <c r="B138" s="32"/>
      <c r="C138" s="33"/>
      <c r="D138" s="33"/>
      <c r="E138" s="33"/>
      <c r="F138" s="33"/>
      <c r="G138" s="33"/>
      <c r="H138" s="33"/>
      <c r="I138" s="33"/>
      <c r="J138" s="33"/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5" s="11" customFormat="1" ht="29.25" customHeight="1">
      <c r="A139" s="152"/>
      <c r="B139" s="153"/>
      <c r="C139" s="154" t="s">
        <v>123</v>
      </c>
      <c r="D139" s="155" t="s">
        <v>65</v>
      </c>
      <c r="E139" s="155" t="s">
        <v>61</v>
      </c>
      <c r="F139" s="155" t="s">
        <v>62</v>
      </c>
      <c r="G139" s="155" t="s">
        <v>124</v>
      </c>
      <c r="H139" s="155" t="s">
        <v>125</v>
      </c>
      <c r="I139" s="155" t="s">
        <v>126</v>
      </c>
      <c r="J139" s="156" t="s">
        <v>95</v>
      </c>
      <c r="K139" s="157" t="s">
        <v>127</v>
      </c>
      <c r="L139" s="158"/>
      <c r="M139" s="72" t="s">
        <v>1</v>
      </c>
      <c r="N139" s="73" t="s">
        <v>44</v>
      </c>
      <c r="O139" s="73" t="s">
        <v>128</v>
      </c>
      <c r="P139" s="73" t="s">
        <v>129</v>
      </c>
      <c r="Q139" s="73" t="s">
        <v>130</v>
      </c>
      <c r="R139" s="73" t="s">
        <v>131</v>
      </c>
      <c r="S139" s="73" t="s">
        <v>132</v>
      </c>
      <c r="T139" s="74" t="s">
        <v>133</v>
      </c>
      <c r="U139" s="152"/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/>
    </row>
    <row r="140" spans="1:65" s="2" customFormat="1" ht="22.75" customHeight="1">
      <c r="A140" s="31"/>
      <c r="B140" s="32"/>
      <c r="C140" s="79" t="s">
        <v>134</v>
      </c>
      <c r="D140" s="33"/>
      <c r="E140" s="33"/>
      <c r="F140" s="33"/>
      <c r="G140" s="33"/>
      <c r="H140" s="33"/>
      <c r="I140" s="33"/>
      <c r="J140" s="159">
        <f>BK140</f>
        <v>0</v>
      </c>
      <c r="K140" s="33"/>
      <c r="L140" s="36"/>
      <c r="M140" s="75"/>
      <c r="N140" s="160"/>
      <c r="O140" s="76"/>
      <c r="P140" s="161">
        <f>P141+P253+P284</f>
        <v>0</v>
      </c>
      <c r="Q140" s="76"/>
      <c r="R140" s="161">
        <f>R141+R253+R284</f>
        <v>54.519048659999996</v>
      </c>
      <c r="S140" s="76"/>
      <c r="T140" s="162">
        <f>T141+T253+T284</f>
        <v>26.469689899999999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79</v>
      </c>
      <c r="AU140" s="14" t="s">
        <v>97</v>
      </c>
      <c r="BK140" s="163">
        <f>BK141+BK253+BK284</f>
        <v>0</v>
      </c>
    </row>
    <row r="141" spans="1:65" s="12" customFormat="1" ht="25.9" customHeight="1">
      <c r="B141" s="164"/>
      <c r="C141" s="165"/>
      <c r="D141" s="166" t="s">
        <v>79</v>
      </c>
      <c r="E141" s="167" t="s">
        <v>135</v>
      </c>
      <c r="F141" s="167" t="s">
        <v>136</v>
      </c>
      <c r="G141" s="165"/>
      <c r="H141" s="165"/>
      <c r="I141" s="168"/>
      <c r="J141" s="169">
        <f>BK141</f>
        <v>0</v>
      </c>
      <c r="K141" s="165"/>
      <c r="L141" s="170"/>
      <c r="M141" s="171"/>
      <c r="N141" s="172"/>
      <c r="O141" s="172"/>
      <c r="P141" s="173">
        <f>P142+P166+P174+P181+P183+P189+P202+P206+P210+P220+P222+P225+P246+P251</f>
        <v>0</v>
      </c>
      <c r="Q141" s="172"/>
      <c r="R141" s="173">
        <f>R142+R166+R174+R181+R183+R189+R202+R206+R210+R220+R222+R225+R246+R251</f>
        <v>54.196114469999998</v>
      </c>
      <c r="S141" s="172"/>
      <c r="T141" s="174">
        <f>T142+T166+T174+T181+T183+T189+T202+T206+T210+T220+T222+T225+T246+T251</f>
        <v>26.030161999999997</v>
      </c>
      <c r="AR141" s="175" t="s">
        <v>21</v>
      </c>
      <c r="AT141" s="176" t="s">
        <v>79</v>
      </c>
      <c r="AU141" s="176" t="s">
        <v>80</v>
      </c>
      <c r="AY141" s="175" t="s">
        <v>137</v>
      </c>
      <c r="BK141" s="177">
        <f>BK142+BK166+BK174+BK181+BK183+BK189+BK202+BK206+BK210+BK220+BK222+BK225+BK246+BK251</f>
        <v>0</v>
      </c>
    </row>
    <row r="142" spans="1:65" s="12" customFormat="1" ht="22.75" customHeight="1">
      <c r="B142" s="164"/>
      <c r="C142" s="165"/>
      <c r="D142" s="166" t="s">
        <v>79</v>
      </c>
      <c r="E142" s="178" t="s">
        <v>21</v>
      </c>
      <c r="F142" s="178" t="s">
        <v>138</v>
      </c>
      <c r="G142" s="165"/>
      <c r="H142" s="165"/>
      <c r="I142" s="168"/>
      <c r="J142" s="179">
        <f>BK142</f>
        <v>0</v>
      </c>
      <c r="K142" s="165"/>
      <c r="L142" s="170"/>
      <c r="M142" s="171"/>
      <c r="N142" s="172"/>
      <c r="O142" s="172"/>
      <c r="P142" s="173">
        <f>SUM(P143:P165)</f>
        <v>0</v>
      </c>
      <c r="Q142" s="172"/>
      <c r="R142" s="173">
        <f>SUM(R143:R165)</f>
        <v>15.267320999999999</v>
      </c>
      <c r="S142" s="172"/>
      <c r="T142" s="174">
        <f>SUM(T143:T165)</f>
        <v>15.588899999999999</v>
      </c>
      <c r="AR142" s="175" t="s">
        <v>21</v>
      </c>
      <c r="AT142" s="176" t="s">
        <v>79</v>
      </c>
      <c r="AU142" s="176" t="s">
        <v>21</v>
      </c>
      <c r="AY142" s="175" t="s">
        <v>137</v>
      </c>
      <c r="BK142" s="177">
        <f>SUM(BK143:BK165)</f>
        <v>0</v>
      </c>
    </row>
    <row r="143" spans="1:65" s="2" customFormat="1" ht="16.5" customHeight="1">
      <c r="A143" s="31"/>
      <c r="B143" s="32"/>
      <c r="C143" s="180" t="s">
        <v>21</v>
      </c>
      <c r="D143" s="180" t="s">
        <v>139</v>
      </c>
      <c r="E143" s="181" t="s">
        <v>140</v>
      </c>
      <c r="F143" s="182" t="s">
        <v>141</v>
      </c>
      <c r="G143" s="183" t="s">
        <v>142</v>
      </c>
      <c r="H143" s="184">
        <v>3.2589999999999999</v>
      </c>
      <c r="I143" s="185"/>
      <c r="J143" s="186">
        <f t="shared" ref="J143:J165" si="0">ROUND(I143*H143,2)</f>
        <v>0</v>
      </c>
      <c r="K143" s="187"/>
      <c r="L143" s="36"/>
      <c r="M143" s="188" t="s">
        <v>1</v>
      </c>
      <c r="N143" s="189" t="s">
        <v>45</v>
      </c>
      <c r="O143" s="68"/>
      <c r="P143" s="190">
        <f t="shared" ref="P143:P165" si="1">O143*H143</f>
        <v>0</v>
      </c>
      <c r="Q143" s="190">
        <v>0</v>
      </c>
      <c r="R143" s="190">
        <f t="shared" ref="R143:R165" si="2">Q143*H143</f>
        <v>0</v>
      </c>
      <c r="S143" s="190">
        <v>0</v>
      </c>
      <c r="T143" s="191">
        <f t="shared" ref="T143:T165" si="3"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143</v>
      </c>
      <c r="AT143" s="192" t="s">
        <v>139</v>
      </c>
      <c r="AU143" s="192" t="s">
        <v>89</v>
      </c>
      <c r="AY143" s="14" t="s">
        <v>137</v>
      </c>
      <c r="BE143" s="193">
        <f t="shared" ref="BE143:BE165" si="4">IF(N143="základní",J143,0)</f>
        <v>0</v>
      </c>
      <c r="BF143" s="193">
        <f t="shared" ref="BF143:BF165" si="5">IF(N143="snížená",J143,0)</f>
        <v>0</v>
      </c>
      <c r="BG143" s="193">
        <f t="shared" ref="BG143:BG165" si="6">IF(N143="zákl. přenesená",J143,0)</f>
        <v>0</v>
      </c>
      <c r="BH143" s="193">
        <f t="shared" ref="BH143:BH165" si="7">IF(N143="sníž. přenesená",J143,0)</f>
        <v>0</v>
      </c>
      <c r="BI143" s="193">
        <f t="shared" ref="BI143:BI165" si="8">IF(N143="nulová",J143,0)</f>
        <v>0</v>
      </c>
      <c r="BJ143" s="14" t="s">
        <v>21</v>
      </c>
      <c r="BK143" s="193">
        <f t="shared" ref="BK143:BK165" si="9">ROUND(I143*H143,2)</f>
        <v>0</v>
      </c>
      <c r="BL143" s="14" t="s">
        <v>143</v>
      </c>
      <c r="BM143" s="192" t="s">
        <v>144</v>
      </c>
    </row>
    <row r="144" spans="1:65" s="2" customFormat="1" ht="24.15" customHeight="1">
      <c r="A144" s="31"/>
      <c r="B144" s="32"/>
      <c r="C144" s="180" t="s">
        <v>89</v>
      </c>
      <c r="D144" s="180" t="s">
        <v>139</v>
      </c>
      <c r="E144" s="181" t="s">
        <v>145</v>
      </c>
      <c r="F144" s="182" t="s">
        <v>146</v>
      </c>
      <c r="G144" s="183" t="s">
        <v>142</v>
      </c>
      <c r="H144" s="184">
        <v>15.79</v>
      </c>
      <c r="I144" s="185"/>
      <c r="J144" s="186">
        <f t="shared" si="0"/>
        <v>0</v>
      </c>
      <c r="K144" s="187"/>
      <c r="L144" s="36"/>
      <c r="M144" s="188" t="s">
        <v>1</v>
      </c>
      <c r="N144" s="189" t="s">
        <v>45</v>
      </c>
      <c r="O144" s="68"/>
      <c r="P144" s="190">
        <f t="shared" si="1"/>
        <v>0</v>
      </c>
      <c r="Q144" s="190">
        <v>0</v>
      </c>
      <c r="R144" s="190">
        <f t="shared" si="2"/>
        <v>0</v>
      </c>
      <c r="S144" s="190">
        <v>0.26</v>
      </c>
      <c r="T144" s="191">
        <f t="shared" si="3"/>
        <v>4.1053999999999995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143</v>
      </c>
      <c r="AT144" s="192" t="s">
        <v>139</v>
      </c>
      <c r="AU144" s="192" t="s">
        <v>89</v>
      </c>
      <c r="AY144" s="14" t="s">
        <v>137</v>
      </c>
      <c r="BE144" s="193">
        <f t="shared" si="4"/>
        <v>0</v>
      </c>
      <c r="BF144" s="193">
        <f t="shared" si="5"/>
        <v>0</v>
      </c>
      <c r="BG144" s="193">
        <f t="shared" si="6"/>
        <v>0</v>
      </c>
      <c r="BH144" s="193">
        <f t="shared" si="7"/>
        <v>0</v>
      </c>
      <c r="BI144" s="193">
        <f t="shared" si="8"/>
        <v>0</v>
      </c>
      <c r="BJ144" s="14" t="s">
        <v>21</v>
      </c>
      <c r="BK144" s="193">
        <f t="shared" si="9"/>
        <v>0</v>
      </c>
      <c r="BL144" s="14" t="s">
        <v>143</v>
      </c>
      <c r="BM144" s="192" t="s">
        <v>147</v>
      </c>
    </row>
    <row r="145" spans="1:65" s="2" customFormat="1" ht="24.15" customHeight="1">
      <c r="A145" s="31"/>
      <c r="B145" s="32"/>
      <c r="C145" s="180" t="s">
        <v>148</v>
      </c>
      <c r="D145" s="180" t="s">
        <v>139</v>
      </c>
      <c r="E145" s="181" t="s">
        <v>149</v>
      </c>
      <c r="F145" s="182" t="s">
        <v>150</v>
      </c>
      <c r="G145" s="183" t="s">
        <v>142</v>
      </c>
      <c r="H145" s="184">
        <v>11.48</v>
      </c>
      <c r="I145" s="185"/>
      <c r="J145" s="186">
        <f t="shared" si="0"/>
        <v>0</v>
      </c>
      <c r="K145" s="187"/>
      <c r="L145" s="36"/>
      <c r="M145" s="188" t="s">
        <v>1</v>
      </c>
      <c r="N145" s="189" t="s">
        <v>45</v>
      </c>
      <c r="O145" s="68"/>
      <c r="P145" s="190">
        <f t="shared" si="1"/>
        <v>0</v>
      </c>
      <c r="Q145" s="190">
        <v>0</v>
      </c>
      <c r="R145" s="190">
        <f t="shared" si="2"/>
        <v>0</v>
      </c>
      <c r="S145" s="190">
        <v>0.18</v>
      </c>
      <c r="T145" s="191">
        <f t="shared" si="3"/>
        <v>2.0663999999999998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143</v>
      </c>
      <c r="AT145" s="192" t="s">
        <v>139</v>
      </c>
      <c r="AU145" s="192" t="s">
        <v>89</v>
      </c>
      <c r="AY145" s="14" t="s">
        <v>137</v>
      </c>
      <c r="BE145" s="193">
        <f t="shared" si="4"/>
        <v>0</v>
      </c>
      <c r="BF145" s="193">
        <f t="shared" si="5"/>
        <v>0</v>
      </c>
      <c r="BG145" s="193">
        <f t="shared" si="6"/>
        <v>0</v>
      </c>
      <c r="BH145" s="193">
        <f t="shared" si="7"/>
        <v>0</v>
      </c>
      <c r="BI145" s="193">
        <f t="shared" si="8"/>
        <v>0</v>
      </c>
      <c r="BJ145" s="14" t="s">
        <v>21</v>
      </c>
      <c r="BK145" s="193">
        <f t="shared" si="9"/>
        <v>0</v>
      </c>
      <c r="BL145" s="14" t="s">
        <v>143</v>
      </c>
      <c r="BM145" s="192" t="s">
        <v>151</v>
      </c>
    </row>
    <row r="146" spans="1:65" s="2" customFormat="1" ht="24.15" customHeight="1">
      <c r="A146" s="31"/>
      <c r="B146" s="32"/>
      <c r="C146" s="180" t="s">
        <v>143</v>
      </c>
      <c r="D146" s="180" t="s">
        <v>139</v>
      </c>
      <c r="E146" s="181" t="s">
        <v>152</v>
      </c>
      <c r="F146" s="182" t="s">
        <v>153</v>
      </c>
      <c r="G146" s="183" t="s">
        <v>142</v>
      </c>
      <c r="H146" s="184">
        <v>15.79</v>
      </c>
      <c r="I146" s="185"/>
      <c r="J146" s="186">
        <f t="shared" si="0"/>
        <v>0</v>
      </c>
      <c r="K146" s="187"/>
      <c r="L146" s="36"/>
      <c r="M146" s="188" t="s">
        <v>1</v>
      </c>
      <c r="N146" s="189" t="s">
        <v>45</v>
      </c>
      <c r="O146" s="68"/>
      <c r="P146" s="190">
        <f t="shared" si="1"/>
        <v>0</v>
      </c>
      <c r="Q146" s="190">
        <v>0</v>
      </c>
      <c r="R146" s="190">
        <f t="shared" si="2"/>
        <v>0</v>
      </c>
      <c r="S146" s="190">
        <v>0.28999999999999998</v>
      </c>
      <c r="T146" s="191">
        <f t="shared" si="3"/>
        <v>4.5790999999999995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143</v>
      </c>
      <c r="AT146" s="192" t="s">
        <v>139</v>
      </c>
      <c r="AU146" s="192" t="s">
        <v>89</v>
      </c>
      <c r="AY146" s="14" t="s">
        <v>137</v>
      </c>
      <c r="BE146" s="193">
        <f t="shared" si="4"/>
        <v>0</v>
      </c>
      <c r="BF146" s="193">
        <f t="shared" si="5"/>
        <v>0</v>
      </c>
      <c r="BG146" s="193">
        <f t="shared" si="6"/>
        <v>0</v>
      </c>
      <c r="BH146" s="193">
        <f t="shared" si="7"/>
        <v>0</v>
      </c>
      <c r="BI146" s="193">
        <f t="shared" si="8"/>
        <v>0</v>
      </c>
      <c r="BJ146" s="14" t="s">
        <v>21</v>
      </c>
      <c r="BK146" s="193">
        <f t="shared" si="9"/>
        <v>0</v>
      </c>
      <c r="BL146" s="14" t="s">
        <v>143</v>
      </c>
      <c r="BM146" s="192" t="s">
        <v>154</v>
      </c>
    </row>
    <row r="147" spans="1:65" s="2" customFormat="1" ht="16.5" customHeight="1">
      <c r="A147" s="31"/>
      <c r="B147" s="32"/>
      <c r="C147" s="180" t="s">
        <v>155</v>
      </c>
      <c r="D147" s="180" t="s">
        <v>139</v>
      </c>
      <c r="E147" s="181" t="s">
        <v>156</v>
      </c>
      <c r="F147" s="182" t="s">
        <v>157</v>
      </c>
      <c r="G147" s="183" t="s">
        <v>158</v>
      </c>
      <c r="H147" s="184">
        <v>23.6</v>
      </c>
      <c r="I147" s="185"/>
      <c r="J147" s="186">
        <f t="shared" si="0"/>
        <v>0</v>
      </c>
      <c r="K147" s="187"/>
      <c r="L147" s="36"/>
      <c r="M147" s="188" t="s">
        <v>1</v>
      </c>
      <c r="N147" s="189" t="s">
        <v>45</v>
      </c>
      <c r="O147" s="68"/>
      <c r="P147" s="190">
        <f t="shared" si="1"/>
        <v>0</v>
      </c>
      <c r="Q147" s="190">
        <v>0</v>
      </c>
      <c r="R147" s="190">
        <f t="shared" si="2"/>
        <v>0</v>
      </c>
      <c r="S147" s="190">
        <v>0.20499999999999999</v>
      </c>
      <c r="T147" s="191">
        <f t="shared" si="3"/>
        <v>4.8380000000000001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143</v>
      </c>
      <c r="AT147" s="192" t="s">
        <v>139</v>
      </c>
      <c r="AU147" s="192" t="s">
        <v>89</v>
      </c>
      <c r="AY147" s="14" t="s">
        <v>137</v>
      </c>
      <c r="BE147" s="193">
        <f t="shared" si="4"/>
        <v>0</v>
      </c>
      <c r="BF147" s="193">
        <f t="shared" si="5"/>
        <v>0</v>
      </c>
      <c r="BG147" s="193">
        <f t="shared" si="6"/>
        <v>0</v>
      </c>
      <c r="BH147" s="193">
        <f t="shared" si="7"/>
        <v>0</v>
      </c>
      <c r="BI147" s="193">
        <f t="shared" si="8"/>
        <v>0</v>
      </c>
      <c r="BJ147" s="14" t="s">
        <v>21</v>
      </c>
      <c r="BK147" s="193">
        <f t="shared" si="9"/>
        <v>0</v>
      </c>
      <c r="BL147" s="14" t="s">
        <v>143</v>
      </c>
      <c r="BM147" s="192" t="s">
        <v>159</v>
      </c>
    </row>
    <row r="148" spans="1:65" s="2" customFormat="1" ht="37.75" customHeight="1">
      <c r="A148" s="31"/>
      <c r="B148" s="32"/>
      <c r="C148" s="180" t="s">
        <v>160</v>
      </c>
      <c r="D148" s="180" t="s">
        <v>139</v>
      </c>
      <c r="E148" s="181" t="s">
        <v>161</v>
      </c>
      <c r="F148" s="182" t="s">
        <v>162</v>
      </c>
      <c r="G148" s="183" t="s">
        <v>163</v>
      </c>
      <c r="H148" s="184">
        <v>3</v>
      </c>
      <c r="I148" s="185"/>
      <c r="J148" s="186">
        <f t="shared" si="0"/>
        <v>0</v>
      </c>
      <c r="K148" s="187"/>
      <c r="L148" s="36"/>
      <c r="M148" s="188" t="s">
        <v>1</v>
      </c>
      <c r="N148" s="189" t="s">
        <v>45</v>
      </c>
      <c r="O148" s="68"/>
      <c r="P148" s="190">
        <f t="shared" si="1"/>
        <v>0</v>
      </c>
      <c r="Q148" s="190">
        <v>0</v>
      </c>
      <c r="R148" s="190">
        <f t="shared" si="2"/>
        <v>0</v>
      </c>
      <c r="S148" s="190">
        <v>0</v>
      </c>
      <c r="T148" s="19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143</v>
      </c>
      <c r="AT148" s="192" t="s">
        <v>139</v>
      </c>
      <c r="AU148" s="192" t="s">
        <v>89</v>
      </c>
      <c r="AY148" s="14" t="s">
        <v>137</v>
      </c>
      <c r="BE148" s="193">
        <f t="shared" si="4"/>
        <v>0</v>
      </c>
      <c r="BF148" s="193">
        <f t="shared" si="5"/>
        <v>0</v>
      </c>
      <c r="BG148" s="193">
        <f t="shared" si="6"/>
        <v>0</v>
      </c>
      <c r="BH148" s="193">
        <f t="shared" si="7"/>
        <v>0</v>
      </c>
      <c r="BI148" s="193">
        <f t="shared" si="8"/>
        <v>0</v>
      </c>
      <c r="BJ148" s="14" t="s">
        <v>21</v>
      </c>
      <c r="BK148" s="193">
        <f t="shared" si="9"/>
        <v>0</v>
      </c>
      <c r="BL148" s="14" t="s">
        <v>143</v>
      </c>
      <c r="BM148" s="192" t="s">
        <v>164</v>
      </c>
    </row>
    <row r="149" spans="1:65" s="2" customFormat="1" ht="24.15" customHeight="1">
      <c r="A149" s="31"/>
      <c r="B149" s="32"/>
      <c r="C149" s="180" t="s">
        <v>165</v>
      </c>
      <c r="D149" s="180" t="s">
        <v>139</v>
      </c>
      <c r="E149" s="181" t="s">
        <v>166</v>
      </c>
      <c r="F149" s="182" t="s">
        <v>167</v>
      </c>
      <c r="G149" s="183" t="s">
        <v>163</v>
      </c>
      <c r="H149" s="184">
        <v>12.632</v>
      </c>
      <c r="I149" s="185"/>
      <c r="J149" s="186">
        <f t="shared" si="0"/>
        <v>0</v>
      </c>
      <c r="K149" s="187"/>
      <c r="L149" s="36"/>
      <c r="M149" s="188" t="s">
        <v>1</v>
      </c>
      <c r="N149" s="189" t="s">
        <v>45</v>
      </c>
      <c r="O149" s="68"/>
      <c r="P149" s="190">
        <f t="shared" si="1"/>
        <v>0</v>
      </c>
      <c r="Q149" s="190">
        <v>0</v>
      </c>
      <c r="R149" s="190">
        <f t="shared" si="2"/>
        <v>0</v>
      </c>
      <c r="S149" s="190">
        <v>0</v>
      </c>
      <c r="T149" s="191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143</v>
      </c>
      <c r="AT149" s="192" t="s">
        <v>139</v>
      </c>
      <c r="AU149" s="192" t="s">
        <v>89</v>
      </c>
      <c r="AY149" s="14" t="s">
        <v>137</v>
      </c>
      <c r="BE149" s="193">
        <f t="shared" si="4"/>
        <v>0</v>
      </c>
      <c r="BF149" s="193">
        <f t="shared" si="5"/>
        <v>0</v>
      </c>
      <c r="BG149" s="193">
        <f t="shared" si="6"/>
        <v>0</v>
      </c>
      <c r="BH149" s="193">
        <f t="shared" si="7"/>
        <v>0</v>
      </c>
      <c r="BI149" s="193">
        <f t="shared" si="8"/>
        <v>0</v>
      </c>
      <c r="BJ149" s="14" t="s">
        <v>21</v>
      </c>
      <c r="BK149" s="193">
        <f t="shared" si="9"/>
        <v>0</v>
      </c>
      <c r="BL149" s="14" t="s">
        <v>143</v>
      </c>
      <c r="BM149" s="192" t="s">
        <v>168</v>
      </c>
    </row>
    <row r="150" spans="1:65" s="2" customFormat="1" ht="37.75" customHeight="1">
      <c r="A150" s="31"/>
      <c r="B150" s="32"/>
      <c r="C150" s="180" t="s">
        <v>169</v>
      </c>
      <c r="D150" s="180" t="s">
        <v>139</v>
      </c>
      <c r="E150" s="181" t="s">
        <v>170</v>
      </c>
      <c r="F150" s="182" t="s">
        <v>171</v>
      </c>
      <c r="G150" s="183" t="s">
        <v>163</v>
      </c>
      <c r="H150" s="184">
        <v>13.082000000000001</v>
      </c>
      <c r="I150" s="185"/>
      <c r="J150" s="186">
        <f t="shared" si="0"/>
        <v>0</v>
      </c>
      <c r="K150" s="187"/>
      <c r="L150" s="36"/>
      <c r="M150" s="188" t="s">
        <v>1</v>
      </c>
      <c r="N150" s="189" t="s">
        <v>45</v>
      </c>
      <c r="O150" s="68"/>
      <c r="P150" s="190">
        <f t="shared" si="1"/>
        <v>0</v>
      </c>
      <c r="Q150" s="190">
        <v>0</v>
      </c>
      <c r="R150" s="190">
        <f t="shared" si="2"/>
        <v>0</v>
      </c>
      <c r="S150" s="190">
        <v>0</v>
      </c>
      <c r="T150" s="191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143</v>
      </c>
      <c r="AT150" s="192" t="s">
        <v>139</v>
      </c>
      <c r="AU150" s="192" t="s">
        <v>89</v>
      </c>
      <c r="AY150" s="14" t="s">
        <v>137</v>
      </c>
      <c r="BE150" s="193">
        <f t="shared" si="4"/>
        <v>0</v>
      </c>
      <c r="BF150" s="193">
        <f t="shared" si="5"/>
        <v>0</v>
      </c>
      <c r="BG150" s="193">
        <f t="shared" si="6"/>
        <v>0</v>
      </c>
      <c r="BH150" s="193">
        <f t="shared" si="7"/>
        <v>0</v>
      </c>
      <c r="BI150" s="193">
        <f t="shared" si="8"/>
        <v>0</v>
      </c>
      <c r="BJ150" s="14" t="s">
        <v>21</v>
      </c>
      <c r="BK150" s="193">
        <f t="shared" si="9"/>
        <v>0</v>
      </c>
      <c r="BL150" s="14" t="s">
        <v>143</v>
      </c>
      <c r="BM150" s="192" t="s">
        <v>172</v>
      </c>
    </row>
    <row r="151" spans="1:65" s="2" customFormat="1" ht="37.75" customHeight="1">
      <c r="A151" s="31"/>
      <c r="B151" s="32"/>
      <c r="C151" s="180" t="s">
        <v>173</v>
      </c>
      <c r="D151" s="180" t="s">
        <v>139</v>
      </c>
      <c r="E151" s="181" t="s">
        <v>174</v>
      </c>
      <c r="F151" s="182" t="s">
        <v>175</v>
      </c>
      <c r="G151" s="183" t="s">
        <v>163</v>
      </c>
      <c r="H151" s="184">
        <v>52.328000000000003</v>
      </c>
      <c r="I151" s="185"/>
      <c r="J151" s="186">
        <f t="shared" si="0"/>
        <v>0</v>
      </c>
      <c r="K151" s="187"/>
      <c r="L151" s="36"/>
      <c r="M151" s="188" t="s">
        <v>1</v>
      </c>
      <c r="N151" s="189" t="s">
        <v>45</v>
      </c>
      <c r="O151" s="68"/>
      <c r="P151" s="190">
        <f t="shared" si="1"/>
        <v>0</v>
      </c>
      <c r="Q151" s="190">
        <v>0</v>
      </c>
      <c r="R151" s="190">
        <f t="shared" si="2"/>
        <v>0</v>
      </c>
      <c r="S151" s="190">
        <v>0</v>
      </c>
      <c r="T151" s="191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143</v>
      </c>
      <c r="AT151" s="192" t="s">
        <v>139</v>
      </c>
      <c r="AU151" s="192" t="s">
        <v>89</v>
      </c>
      <c r="AY151" s="14" t="s">
        <v>137</v>
      </c>
      <c r="BE151" s="193">
        <f t="shared" si="4"/>
        <v>0</v>
      </c>
      <c r="BF151" s="193">
        <f t="shared" si="5"/>
        <v>0</v>
      </c>
      <c r="BG151" s="193">
        <f t="shared" si="6"/>
        <v>0</v>
      </c>
      <c r="BH151" s="193">
        <f t="shared" si="7"/>
        <v>0</v>
      </c>
      <c r="BI151" s="193">
        <f t="shared" si="8"/>
        <v>0</v>
      </c>
      <c r="BJ151" s="14" t="s">
        <v>21</v>
      </c>
      <c r="BK151" s="193">
        <f t="shared" si="9"/>
        <v>0</v>
      </c>
      <c r="BL151" s="14" t="s">
        <v>143</v>
      </c>
      <c r="BM151" s="192" t="s">
        <v>176</v>
      </c>
    </row>
    <row r="152" spans="1:65" s="2" customFormat="1" ht="37.75" customHeight="1">
      <c r="A152" s="31"/>
      <c r="B152" s="32"/>
      <c r="C152" s="180" t="s">
        <v>26</v>
      </c>
      <c r="D152" s="180" t="s">
        <v>139</v>
      </c>
      <c r="E152" s="181" t="s">
        <v>177</v>
      </c>
      <c r="F152" s="182" t="s">
        <v>178</v>
      </c>
      <c r="G152" s="183" t="s">
        <v>163</v>
      </c>
      <c r="H152" s="184">
        <v>13.082000000000001</v>
      </c>
      <c r="I152" s="185"/>
      <c r="J152" s="186">
        <f t="shared" si="0"/>
        <v>0</v>
      </c>
      <c r="K152" s="187"/>
      <c r="L152" s="36"/>
      <c r="M152" s="188" t="s">
        <v>1</v>
      </c>
      <c r="N152" s="189" t="s">
        <v>45</v>
      </c>
      <c r="O152" s="68"/>
      <c r="P152" s="190">
        <f t="shared" si="1"/>
        <v>0</v>
      </c>
      <c r="Q152" s="190">
        <v>0</v>
      </c>
      <c r="R152" s="190">
        <f t="shared" si="2"/>
        <v>0</v>
      </c>
      <c r="S152" s="190">
        <v>0</v>
      </c>
      <c r="T152" s="191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143</v>
      </c>
      <c r="AT152" s="192" t="s">
        <v>139</v>
      </c>
      <c r="AU152" s="192" t="s">
        <v>89</v>
      </c>
      <c r="AY152" s="14" t="s">
        <v>137</v>
      </c>
      <c r="BE152" s="193">
        <f t="shared" si="4"/>
        <v>0</v>
      </c>
      <c r="BF152" s="193">
        <f t="shared" si="5"/>
        <v>0</v>
      </c>
      <c r="BG152" s="193">
        <f t="shared" si="6"/>
        <v>0</v>
      </c>
      <c r="BH152" s="193">
        <f t="shared" si="7"/>
        <v>0</v>
      </c>
      <c r="BI152" s="193">
        <f t="shared" si="8"/>
        <v>0</v>
      </c>
      <c r="BJ152" s="14" t="s">
        <v>21</v>
      </c>
      <c r="BK152" s="193">
        <f t="shared" si="9"/>
        <v>0</v>
      </c>
      <c r="BL152" s="14" t="s">
        <v>143</v>
      </c>
      <c r="BM152" s="192" t="s">
        <v>179</v>
      </c>
    </row>
    <row r="153" spans="1:65" s="2" customFormat="1" ht="24.15" customHeight="1">
      <c r="A153" s="31"/>
      <c r="B153" s="32"/>
      <c r="C153" s="180" t="s">
        <v>180</v>
      </c>
      <c r="D153" s="180" t="s">
        <v>139</v>
      </c>
      <c r="E153" s="181" t="s">
        <v>181</v>
      </c>
      <c r="F153" s="182" t="s">
        <v>182</v>
      </c>
      <c r="G153" s="183" t="s">
        <v>163</v>
      </c>
      <c r="H153" s="184">
        <v>13.082000000000001</v>
      </c>
      <c r="I153" s="185"/>
      <c r="J153" s="186">
        <f t="shared" si="0"/>
        <v>0</v>
      </c>
      <c r="K153" s="187"/>
      <c r="L153" s="36"/>
      <c r="M153" s="188" t="s">
        <v>1</v>
      </c>
      <c r="N153" s="189" t="s">
        <v>45</v>
      </c>
      <c r="O153" s="68"/>
      <c r="P153" s="190">
        <f t="shared" si="1"/>
        <v>0</v>
      </c>
      <c r="Q153" s="190">
        <v>0</v>
      </c>
      <c r="R153" s="190">
        <f t="shared" si="2"/>
        <v>0</v>
      </c>
      <c r="S153" s="190">
        <v>0</v>
      </c>
      <c r="T153" s="191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143</v>
      </c>
      <c r="AT153" s="192" t="s">
        <v>139</v>
      </c>
      <c r="AU153" s="192" t="s">
        <v>89</v>
      </c>
      <c r="AY153" s="14" t="s">
        <v>137</v>
      </c>
      <c r="BE153" s="193">
        <f t="shared" si="4"/>
        <v>0</v>
      </c>
      <c r="BF153" s="193">
        <f t="shared" si="5"/>
        <v>0</v>
      </c>
      <c r="BG153" s="193">
        <f t="shared" si="6"/>
        <v>0</v>
      </c>
      <c r="BH153" s="193">
        <f t="shared" si="7"/>
        <v>0</v>
      </c>
      <c r="BI153" s="193">
        <f t="shared" si="8"/>
        <v>0</v>
      </c>
      <c r="BJ153" s="14" t="s">
        <v>21</v>
      </c>
      <c r="BK153" s="193">
        <f t="shared" si="9"/>
        <v>0</v>
      </c>
      <c r="BL153" s="14" t="s">
        <v>143</v>
      </c>
      <c r="BM153" s="192" t="s">
        <v>183</v>
      </c>
    </row>
    <row r="154" spans="1:65" s="2" customFormat="1" ht="16.5" customHeight="1">
      <c r="A154" s="31"/>
      <c r="B154" s="32"/>
      <c r="C154" s="180" t="s">
        <v>8</v>
      </c>
      <c r="D154" s="180" t="s">
        <v>139</v>
      </c>
      <c r="E154" s="181" t="s">
        <v>184</v>
      </c>
      <c r="F154" s="182" t="s">
        <v>185</v>
      </c>
      <c r="G154" s="183" t="s">
        <v>163</v>
      </c>
      <c r="H154" s="184">
        <v>13.082000000000001</v>
      </c>
      <c r="I154" s="185"/>
      <c r="J154" s="186">
        <f t="shared" si="0"/>
        <v>0</v>
      </c>
      <c r="K154" s="187"/>
      <c r="L154" s="36"/>
      <c r="M154" s="188" t="s">
        <v>1</v>
      </c>
      <c r="N154" s="189" t="s">
        <v>45</v>
      </c>
      <c r="O154" s="68"/>
      <c r="P154" s="190">
        <f t="shared" si="1"/>
        <v>0</v>
      </c>
      <c r="Q154" s="190">
        <v>0</v>
      </c>
      <c r="R154" s="190">
        <f t="shared" si="2"/>
        <v>0</v>
      </c>
      <c r="S154" s="190">
        <v>0</v>
      </c>
      <c r="T154" s="191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143</v>
      </c>
      <c r="AT154" s="192" t="s">
        <v>139</v>
      </c>
      <c r="AU154" s="192" t="s">
        <v>89</v>
      </c>
      <c r="AY154" s="14" t="s">
        <v>137</v>
      </c>
      <c r="BE154" s="193">
        <f t="shared" si="4"/>
        <v>0</v>
      </c>
      <c r="BF154" s="193">
        <f t="shared" si="5"/>
        <v>0</v>
      </c>
      <c r="BG154" s="193">
        <f t="shared" si="6"/>
        <v>0</v>
      </c>
      <c r="BH154" s="193">
        <f t="shared" si="7"/>
        <v>0</v>
      </c>
      <c r="BI154" s="193">
        <f t="shared" si="8"/>
        <v>0</v>
      </c>
      <c r="BJ154" s="14" t="s">
        <v>21</v>
      </c>
      <c r="BK154" s="193">
        <f t="shared" si="9"/>
        <v>0</v>
      </c>
      <c r="BL154" s="14" t="s">
        <v>143</v>
      </c>
      <c r="BM154" s="192" t="s">
        <v>186</v>
      </c>
    </row>
    <row r="155" spans="1:65" s="2" customFormat="1" ht="24.15" customHeight="1">
      <c r="A155" s="31"/>
      <c r="B155" s="32"/>
      <c r="C155" s="180" t="s">
        <v>187</v>
      </c>
      <c r="D155" s="180" t="s">
        <v>139</v>
      </c>
      <c r="E155" s="181" t="s">
        <v>188</v>
      </c>
      <c r="F155" s="182" t="s">
        <v>189</v>
      </c>
      <c r="G155" s="183" t="s">
        <v>190</v>
      </c>
      <c r="H155" s="184">
        <v>24.202000000000002</v>
      </c>
      <c r="I155" s="185"/>
      <c r="J155" s="186">
        <f t="shared" si="0"/>
        <v>0</v>
      </c>
      <c r="K155" s="187"/>
      <c r="L155" s="36"/>
      <c r="M155" s="188" t="s">
        <v>1</v>
      </c>
      <c r="N155" s="189" t="s">
        <v>45</v>
      </c>
      <c r="O155" s="68"/>
      <c r="P155" s="190">
        <f t="shared" si="1"/>
        <v>0</v>
      </c>
      <c r="Q155" s="190">
        <v>0</v>
      </c>
      <c r="R155" s="190">
        <f t="shared" si="2"/>
        <v>0</v>
      </c>
      <c r="S155" s="190">
        <v>0</v>
      </c>
      <c r="T155" s="191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2" t="s">
        <v>143</v>
      </c>
      <c r="AT155" s="192" t="s">
        <v>139</v>
      </c>
      <c r="AU155" s="192" t="s">
        <v>89</v>
      </c>
      <c r="AY155" s="14" t="s">
        <v>137</v>
      </c>
      <c r="BE155" s="193">
        <f t="shared" si="4"/>
        <v>0</v>
      </c>
      <c r="BF155" s="193">
        <f t="shared" si="5"/>
        <v>0</v>
      </c>
      <c r="BG155" s="193">
        <f t="shared" si="6"/>
        <v>0</v>
      </c>
      <c r="BH155" s="193">
        <f t="shared" si="7"/>
        <v>0</v>
      </c>
      <c r="BI155" s="193">
        <f t="shared" si="8"/>
        <v>0</v>
      </c>
      <c r="BJ155" s="14" t="s">
        <v>21</v>
      </c>
      <c r="BK155" s="193">
        <f t="shared" si="9"/>
        <v>0</v>
      </c>
      <c r="BL155" s="14" t="s">
        <v>143</v>
      </c>
      <c r="BM155" s="192" t="s">
        <v>191</v>
      </c>
    </row>
    <row r="156" spans="1:65" s="2" customFormat="1" ht="24.15" customHeight="1">
      <c r="A156" s="31"/>
      <c r="B156" s="32"/>
      <c r="C156" s="180" t="s">
        <v>192</v>
      </c>
      <c r="D156" s="180" t="s">
        <v>139</v>
      </c>
      <c r="E156" s="181" t="s">
        <v>193</v>
      </c>
      <c r="F156" s="182" t="s">
        <v>194</v>
      </c>
      <c r="G156" s="183" t="s">
        <v>163</v>
      </c>
      <c r="H156" s="184">
        <v>1.95</v>
      </c>
      <c r="I156" s="185"/>
      <c r="J156" s="186">
        <f t="shared" si="0"/>
        <v>0</v>
      </c>
      <c r="K156" s="187"/>
      <c r="L156" s="36"/>
      <c r="M156" s="188" t="s">
        <v>1</v>
      </c>
      <c r="N156" s="189" t="s">
        <v>45</v>
      </c>
      <c r="O156" s="68"/>
      <c r="P156" s="190">
        <f t="shared" si="1"/>
        <v>0</v>
      </c>
      <c r="Q156" s="190">
        <v>0</v>
      </c>
      <c r="R156" s="190">
        <f t="shared" si="2"/>
        <v>0</v>
      </c>
      <c r="S156" s="190">
        <v>0</v>
      </c>
      <c r="T156" s="191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143</v>
      </c>
      <c r="AT156" s="192" t="s">
        <v>139</v>
      </c>
      <c r="AU156" s="192" t="s">
        <v>89</v>
      </c>
      <c r="AY156" s="14" t="s">
        <v>137</v>
      </c>
      <c r="BE156" s="193">
        <f t="shared" si="4"/>
        <v>0</v>
      </c>
      <c r="BF156" s="193">
        <f t="shared" si="5"/>
        <v>0</v>
      </c>
      <c r="BG156" s="193">
        <f t="shared" si="6"/>
        <v>0</v>
      </c>
      <c r="BH156" s="193">
        <f t="shared" si="7"/>
        <v>0</v>
      </c>
      <c r="BI156" s="193">
        <f t="shared" si="8"/>
        <v>0</v>
      </c>
      <c r="BJ156" s="14" t="s">
        <v>21</v>
      </c>
      <c r="BK156" s="193">
        <f t="shared" si="9"/>
        <v>0</v>
      </c>
      <c r="BL156" s="14" t="s">
        <v>143</v>
      </c>
      <c r="BM156" s="192" t="s">
        <v>195</v>
      </c>
    </row>
    <row r="157" spans="1:65" s="2" customFormat="1" ht="24.15" customHeight="1">
      <c r="A157" s="31"/>
      <c r="B157" s="32"/>
      <c r="C157" s="180" t="s">
        <v>196</v>
      </c>
      <c r="D157" s="180" t="s">
        <v>139</v>
      </c>
      <c r="E157" s="181" t="s">
        <v>197</v>
      </c>
      <c r="F157" s="182" t="s">
        <v>198</v>
      </c>
      <c r="G157" s="183" t="s">
        <v>163</v>
      </c>
      <c r="H157" s="184">
        <v>6.9119999999999999</v>
      </c>
      <c r="I157" s="185"/>
      <c r="J157" s="186">
        <f t="shared" si="0"/>
        <v>0</v>
      </c>
      <c r="K157" s="187"/>
      <c r="L157" s="36"/>
      <c r="M157" s="188" t="s">
        <v>1</v>
      </c>
      <c r="N157" s="189" t="s">
        <v>45</v>
      </c>
      <c r="O157" s="68"/>
      <c r="P157" s="190">
        <f t="shared" si="1"/>
        <v>0</v>
      </c>
      <c r="Q157" s="190">
        <v>0</v>
      </c>
      <c r="R157" s="190">
        <f t="shared" si="2"/>
        <v>0</v>
      </c>
      <c r="S157" s="190">
        <v>0</v>
      </c>
      <c r="T157" s="191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143</v>
      </c>
      <c r="AT157" s="192" t="s">
        <v>139</v>
      </c>
      <c r="AU157" s="192" t="s">
        <v>89</v>
      </c>
      <c r="AY157" s="14" t="s">
        <v>137</v>
      </c>
      <c r="BE157" s="193">
        <f t="shared" si="4"/>
        <v>0</v>
      </c>
      <c r="BF157" s="193">
        <f t="shared" si="5"/>
        <v>0</v>
      </c>
      <c r="BG157" s="193">
        <f t="shared" si="6"/>
        <v>0</v>
      </c>
      <c r="BH157" s="193">
        <f t="shared" si="7"/>
        <v>0</v>
      </c>
      <c r="BI157" s="193">
        <f t="shared" si="8"/>
        <v>0</v>
      </c>
      <c r="BJ157" s="14" t="s">
        <v>21</v>
      </c>
      <c r="BK157" s="193">
        <f t="shared" si="9"/>
        <v>0</v>
      </c>
      <c r="BL157" s="14" t="s">
        <v>143</v>
      </c>
      <c r="BM157" s="192" t="s">
        <v>199</v>
      </c>
    </row>
    <row r="158" spans="1:65" s="2" customFormat="1" ht="16.5" customHeight="1">
      <c r="A158" s="31"/>
      <c r="B158" s="32"/>
      <c r="C158" s="194" t="s">
        <v>200</v>
      </c>
      <c r="D158" s="194" t="s">
        <v>201</v>
      </c>
      <c r="E158" s="195" t="s">
        <v>202</v>
      </c>
      <c r="F158" s="196" t="s">
        <v>203</v>
      </c>
      <c r="G158" s="197" t="s">
        <v>190</v>
      </c>
      <c r="H158" s="198">
        <v>13.824</v>
      </c>
      <c r="I158" s="199"/>
      <c r="J158" s="200">
        <f t="shared" si="0"/>
        <v>0</v>
      </c>
      <c r="K158" s="201"/>
      <c r="L158" s="202"/>
      <c r="M158" s="203" t="s">
        <v>1</v>
      </c>
      <c r="N158" s="204" t="s">
        <v>45</v>
      </c>
      <c r="O158" s="68"/>
      <c r="P158" s="190">
        <f t="shared" si="1"/>
        <v>0</v>
      </c>
      <c r="Q158" s="190">
        <v>1</v>
      </c>
      <c r="R158" s="190">
        <f t="shared" si="2"/>
        <v>13.824</v>
      </c>
      <c r="S158" s="190">
        <v>0</v>
      </c>
      <c r="T158" s="191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169</v>
      </c>
      <c r="AT158" s="192" t="s">
        <v>201</v>
      </c>
      <c r="AU158" s="192" t="s">
        <v>89</v>
      </c>
      <c r="AY158" s="14" t="s">
        <v>137</v>
      </c>
      <c r="BE158" s="193">
        <f t="shared" si="4"/>
        <v>0</v>
      </c>
      <c r="BF158" s="193">
        <f t="shared" si="5"/>
        <v>0</v>
      </c>
      <c r="BG158" s="193">
        <f t="shared" si="6"/>
        <v>0</v>
      </c>
      <c r="BH158" s="193">
        <f t="shared" si="7"/>
        <v>0</v>
      </c>
      <c r="BI158" s="193">
        <f t="shared" si="8"/>
        <v>0</v>
      </c>
      <c r="BJ158" s="14" t="s">
        <v>21</v>
      </c>
      <c r="BK158" s="193">
        <f t="shared" si="9"/>
        <v>0</v>
      </c>
      <c r="BL158" s="14" t="s">
        <v>143</v>
      </c>
      <c r="BM158" s="192" t="s">
        <v>204</v>
      </c>
    </row>
    <row r="159" spans="1:65" s="2" customFormat="1" ht="24.15" customHeight="1">
      <c r="A159" s="31"/>
      <c r="B159" s="32"/>
      <c r="C159" s="180" t="s">
        <v>205</v>
      </c>
      <c r="D159" s="180" t="s">
        <v>139</v>
      </c>
      <c r="E159" s="181" t="s">
        <v>206</v>
      </c>
      <c r="F159" s="182" t="s">
        <v>207</v>
      </c>
      <c r="G159" s="183" t="s">
        <v>163</v>
      </c>
      <c r="H159" s="184">
        <v>0.6</v>
      </c>
      <c r="I159" s="185"/>
      <c r="J159" s="186">
        <f t="shared" si="0"/>
        <v>0</v>
      </c>
      <c r="K159" s="187"/>
      <c r="L159" s="36"/>
      <c r="M159" s="188" t="s">
        <v>1</v>
      </c>
      <c r="N159" s="189" t="s">
        <v>45</v>
      </c>
      <c r="O159" s="68"/>
      <c r="P159" s="190">
        <f t="shared" si="1"/>
        <v>0</v>
      </c>
      <c r="Q159" s="190">
        <v>0</v>
      </c>
      <c r="R159" s="190">
        <f t="shared" si="2"/>
        <v>0</v>
      </c>
      <c r="S159" s="190">
        <v>0</v>
      </c>
      <c r="T159" s="191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143</v>
      </c>
      <c r="AT159" s="192" t="s">
        <v>139</v>
      </c>
      <c r="AU159" s="192" t="s">
        <v>89</v>
      </c>
      <c r="AY159" s="14" t="s">
        <v>137</v>
      </c>
      <c r="BE159" s="193">
        <f t="shared" si="4"/>
        <v>0</v>
      </c>
      <c r="BF159" s="193">
        <f t="shared" si="5"/>
        <v>0</v>
      </c>
      <c r="BG159" s="193">
        <f t="shared" si="6"/>
        <v>0</v>
      </c>
      <c r="BH159" s="193">
        <f t="shared" si="7"/>
        <v>0</v>
      </c>
      <c r="BI159" s="193">
        <f t="shared" si="8"/>
        <v>0</v>
      </c>
      <c r="BJ159" s="14" t="s">
        <v>21</v>
      </c>
      <c r="BK159" s="193">
        <f t="shared" si="9"/>
        <v>0</v>
      </c>
      <c r="BL159" s="14" t="s">
        <v>143</v>
      </c>
      <c r="BM159" s="192" t="s">
        <v>208</v>
      </c>
    </row>
    <row r="160" spans="1:65" s="2" customFormat="1" ht="16.5" customHeight="1">
      <c r="A160" s="31"/>
      <c r="B160" s="32"/>
      <c r="C160" s="194" t="s">
        <v>209</v>
      </c>
      <c r="D160" s="194" t="s">
        <v>201</v>
      </c>
      <c r="E160" s="195" t="s">
        <v>210</v>
      </c>
      <c r="F160" s="196" t="s">
        <v>211</v>
      </c>
      <c r="G160" s="197" t="s">
        <v>190</v>
      </c>
      <c r="H160" s="198">
        <v>1.2</v>
      </c>
      <c r="I160" s="199"/>
      <c r="J160" s="200">
        <f t="shared" si="0"/>
        <v>0</v>
      </c>
      <c r="K160" s="201"/>
      <c r="L160" s="202"/>
      <c r="M160" s="203" t="s">
        <v>1</v>
      </c>
      <c r="N160" s="204" t="s">
        <v>45</v>
      </c>
      <c r="O160" s="68"/>
      <c r="P160" s="190">
        <f t="shared" si="1"/>
        <v>0</v>
      </c>
      <c r="Q160" s="190">
        <v>1</v>
      </c>
      <c r="R160" s="190">
        <f t="shared" si="2"/>
        <v>1.2</v>
      </c>
      <c r="S160" s="190">
        <v>0</v>
      </c>
      <c r="T160" s="191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169</v>
      </c>
      <c r="AT160" s="192" t="s">
        <v>201</v>
      </c>
      <c r="AU160" s="192" t="s">
        <v>89</v>
      </c>
      <c r="AY160" s="14" t="s">
        <v>137</v>
      </c>
      <c r="BE160" s="193">
        <f t="shared" si="4"/>
        <v>0</v>
      </c>
      <c r="BF160" s="193">
        <f t="shared" si="5"/>
        <v>0</v>
      </c>
      <c r="BG160" s="193">
        <f t="shared" si="6"/>
        <v>0</v>
      </c>
      <c r="BH160" s="193">
        <f t="shared" si="7"/>
        <v>0</v>
      </c>
      <c r="BI160" s="193">
        <f t="shared" si="8"/>
        <v>0</v>
      </c>
      <c r="BJ160" s="14" t="s">
        <v>21</v>
      </c>
      <c r="BK160" s="193">
        <f t="shared" si="9"/>
        <v>0</v>
      </c>
      <c r="BL160" s="14" t="s">
        <v>143</v>
      </c>
      <c r="BM160" s="192" t="s">
        <v>212</v>
      </c>
    </row>
    <row r="161" spans="1:65" s="2" customFormat="1" ht="24.15" customHeight="1">
      <c r="A161" s="31"/>
      <c r="B161" s="32"/>
      <c r="C161" s="180" t="s">
        <v>213</v>
      </c>
      <c r="D161" s="180" t="s">
        <v>139</v>
      </c>
      <c r="E161" s="181" t="s">
        <v>214</v>
      </c>
      <c r="F161" s="182" t="s">
        <v>215</v>
      </c>
      <c r="G161" s="183" t="s">
        <v>142</v>
      </c>
      <c r="H161" s="184">
        <v>3.2589999999999999</v>
      </c>
      <c r="I161" s="185"/>
      <c r="J161" s="186">
        <f t="shared" si="0"/>
        <v>0</v>
      </c>
      <c r="K161" s="187"/>
      <c r="L161" s="36"/>
      <c r="M161" s="188" t="s">
        <v>1</v>
      </c>
      <c r="N161" s="189" t="s">
        <v>45</v>
      </c>
      <c r="O161" s="68"/>
      <c r="P161" s="190">
        <f t="shared" si="1"/>
        <v>0</v>
      </c>
      <c r="Q161" s="190">
        <v>0</v>
      </c>
      <c r="R161" s="190">
        <f t="shared" si="2"/>
        <v>0</v>
      </c>
      <c r="S161" s="190">
        <v>0</v>
      </c>
      <c r="T161" s="191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2" t="s">
        <v>143</v>
      </c>
      <c r="AT161" s="192" t="s">
        <v>139</v>
      </c>
      <c r="AU161" s="192" t="s">
        <v>89</v>
      </c>
      <c r="AY161" s="14" t="s">
        <v>137</v>
      </c>
      <c r="BE161" s="193">
        <f t="shared" si="4"/>
        <v>0</v>
      </c>
      <c r="BF161" s="193">
        <f t="shared" si="5"/>
        <v>0</v>
      </c>
      <c r="BG161" s="193">
        <f t="shared" si="6"/>
        <v>0</v>
      </c>
      <c r="BH161" s="193">
        <f t="shared" si="7"/>
        <v>0</v>
      </c>
      <c r="BI161" s="193">
        <f t="shared" si="8"/>
        <v>0</v>
      </c>
      <c r="BJ161" s="14" t="s">
        <v>21</v>
      </c>
      <c r="BK161" s="193">
        <f t="shared" si="9"/>
        <v>0</v>
      </c>
      <c r="BL161" s="14" t="s">
        <v>143</v>
      </c>
      <c r="BM161" s="192" t="s">
        <v>216</v>
      </c>
    </row>
    <row r="162" spans="1:65" s="2" customFormat="1" ht="16.5" customHeight="1">
      <c r="A162" s="31"/>
      <c r="B162" s="32"/>
      <c r="C162" s="194" t="s">
        <v>217</v>
      </c>
      <c r="D162" s="194" t="s">
        <v>201</v>
      </c>
      <c r="E162" s="195" t="s">
        <v>218</v>
      </c>
      <c r="F162" s="196" t="s">
        <v>219</v>
      </c>
      <c r="G162" s="197" t="s">
        <v>163</v>
      </c>
      <c r="H162" s="198">
        <v>1.0760000000000001</v>
      </c>
      <c r="I162" s="199"/>
      <c r="J162" s="200">
        <f t="shared" si="0"/>
        <v>0</v>
      </c>
      <c r="K162" s="201"/>
      <c r="L162" s="202"/>
      <c r="M162" s="203" t="s">
        <v>1</v>
      </c>
      <c r="N162" s="204" t="s">
        <v>45</v>
      </c>
      <c r="O162" s="68"/>
      <c r="P162" s="190">
        <f t="shared" si="1"/>
        <v>0</v>
      </c>
      <c r="Q162" s="190">
        <v>0.22</v>
      </c>
      <c r="R162" s="190">
        <f t="shared" si="2"/>
        <v>0.23672000000000001</v>
      </c>
      <c r="S162" s="190">
        <v>0</v>
      </c>
      <c r="T162" s="191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169</v>
      </c>
      <c r="AT162" s="192" t="s">
        <v>201</v>
      </c>
      <c r="AU162" s="192" t="s">
        <v>89</v>
      </c>
      <c r="AY162" s="14" t="s">
        <v>137</v>
      </c>
      <c r="BE162" s="193">
        <f t="shared" si="4"/>
        <v>0</v>
      </c>
      <c r="BF162" s="193">
        <f t="shared" si="5"/>
        <v>0</v>
      </c>
      <c r="BG162" s="193">
        <f t="shared" si="6"/>
        <v>0</v>
      </c>
      <c r="BH162" s="193">
        <f t="shared" si="7"/>
        <v>0</v>
      </c>
      <c r="BI162" s="193">
        <f t="shared" si="8"/>
        <v>0</v>
      </c>
      <c r="BJ162" s="14" t="s">
        <v>21</v>
      </c>
      <c r="BK162" s="193">
        <f t="shared" si="9"/>
        <v>0</v>
      </c>
      <c r="BL162" s="14" t="s">
        <v>143</v>
      </c>
      <c r="BM162" s="192" t="s">
        <v>220</v>
      </c>
    </row>
    <row r="163" spans="1:65" s="2" customFormat="1" ht="24.15" customHeight="1">
      <c r="A163" s="31"/>
      <c r="B163" s="32"/>
      <c r="C163" s="180" t="s">
        <v>7</v>
      </c>
      <c r="D163" s="180" t="s">
        <v>139</v>
      </c>
      <c r="E163" s="181" t="s">
        <v>221</v>
      </c>
      <c r="F163" s="182" t="s">
        <v>222</v>
      </c>
      <c r="G163" s="183" t="s">
        <v>223</v>
      </c>
      <c r="H163" s="184">
        <v>1</v>
      </c>
      <c r="I163" s="185"/>
      <c r="J163" s="186">
        <f t="shared" si="0"/>
        <v>0</v>
      </c>
      <c r="K163" s="187"/>
      <c r="L163" s="36"/>
      <c r="M163" s="188" t="s">
        <v>1</v>
      </c>
      <c r="N163" s="189" t="s">
        <v>45</v>
      </c>
      <c r="O163" s="68"/>
      <c r="P163" s="190">
        <f t="shared" si="1"/>
        <v>0</v>
      </c>
      <c r="Q163" s="190">
        <v>0</v>
      </c>
      <c r="R163" s="190">
        <f t="shared" si="2"/>
        <v>0</v>
      </c>
      <c r="S163" s="190">
        <v>0</v>
      </c>
      <c r="T163" s="191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2" t="s">
        <v>143</v>
      </c>
      <c r="AT163" s="192" t="s">
        <v>139</v>
      </c>
      <c r="AU163" s="192" t="s">
        <v>89</v>
      </c>
      <c r="AY163" s="14" t="s">
        <v>137</v>
      </c>
      <c r="BE163" s="193">
        <f t="shared" si="4"/>
        <v>0</v>
      </c>
      <c r="BF163" s="193">
        <f t="shared" si="5"/>
        <v>0</v>
      </c>
      <c r="BG163" s="193">
        <f t="shared" si="6"/>
        <v>0</v>
      </c>
      <c r="BH163" s="193">
        <f t="shared" si="7"/>
        <v>0</v>
      </c>
      <c r="BI163" s="193">
        <f t="shared" si="8"/>
        <v>0</v>
      </c>
      <c r="BJ163" s="14" t="s">
        <v>21</v>
      </c>
      <c r="BK163" s="193">
        <f t="shared" si="9"/>
        <v>0</v>
      </c>
      <c r="BL163" s="14" t="s">
        <v>143</v>
      </c>
      <c r="BM163" s="192" t="s">
        <v>224</v>
      </c>
    </row>
    <row r="164" spans="1:65" s="2" customFormat="1" ht="21.75" customHeight="1">
      <c r="A164" s="31"/>
      <c r="B164" s="32"/>
      <c r="C164" s="180" t="s">
        <v>225</v>
      </c>
      <c r="D164" s="180" t="s">
        <v>139</v>
      </c>
      <c r="E164" s="181" t="s">
        <v>226</v>
      </c>
      <c r="F164" s="182" t="s">
        <v>227</v>
      </c>
      <c r="G164" s="183" t="s">
        <v>142</v>
      </c>
      <c r="H164" s="184">
        <v>11.48</v>
      </c>
      <c r="I164" s="185"/>
      <c r="J164" s="186">
        <f t="shared" si="0"/>
        <v>0</v>
      </c>
      <c r="K164" s="187"/>
      <c r="L164" s="36"/>
      <c r="M164" s="188" t="s">
        <v>1</v>
      </c>
      <c r="N164" s="189" t="s">
        <v>45</v>
      </c>
      <c r="O164" s="68"/>
      <c r="P164" s="190">
        <f t="shared" si="1"/>
        <v>0</v>
      </c>
      <c r="Q164" s="190">
        <v>0</v>
      </c>
      <c r="R164" s="190">
        <f t="shared" si="2"/>
        <v>0</v>
      </c>
      <c r="S164" s="190">
        <v>0</v>
      </c>
      <c r="T164" s="191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143</v>
      </c>
      <c r="AT164" s="192" t="s">
        <v>139</v>
      </c>
      <c r="AU164" s="192" t="s">
        <v>89</v>
      </c>
      <c r="AY164" s="14" t="s">
        <v>137</v>
      </c>
      <c r="BE164" s="193">
        <f t="shared" si="4"/>
        <v>0</v>
      </c>
      <c r="BF164" s="193">
        <f t="shared" si="5"/>
        <v>0</v>
      </c>
      <c r="BG164" s="193">
        <f t="shared" si="6"/>
        <v>0</v>
      </c>
      <c r="BH164" s="193">
        <f t="shared" si="7"/>
        <v>0</v>
      </c>
      <c r="BI164" s="193">
        <f t="shared" si="8"/>
        <v>0</v>
      </c>
      <c r="BJ164" s="14" t="s">
        <v>21</v>
      </c>
      <c r="BK164" s="193">
        <f t="shared" si="9"/>
        <v>0</v>
      </c>
      <c r="BL164" s="14" t="s">
        <v>143</v>
      </c>
      <c r="BM164" s="192" t="s">
        <v>228</v>
      </c>
    </row>
    <row r="165" spans="1:65" s="2" customFormat="1" ht="24.15" customHeight="1">
      <c r="A165" s="31"/>
      <c r="B165" s="32"/>
      <c r="C165" s="194" t="s">
        <v>229</v>
      </c>
      <c r="D165" s="194" t="s">
        <v>201</v>
      </c>
      <c r="E165" s="195" t="s">
        <v>230</v>
      </c>
      <c r="F165" s="196" t="s">
        <v>231</v>
      </c>
      <c r="G165" s="197" t="s">
        <v>142</v>
      </c>
      <c r="H165" s="198">
        <v>13.202</v>
      </c>
      <c r="I165" s="199"/>
      <c r="J165" s="200">
        <f t="shared" si="0"/>
        <v>0</v>
      </c>
      <c r="K165" s="201"/>
      <c r="L165" s="202"/>
      <c r="M165" s="203" t="s">
        <v>1</v>
      </c>
      <c r="N165" s="204" t="s">
        <v>45</v>
      </c>
      <c r="O165" s="68"/>
      <c r="P165" s="190">
        <f t="shared" si="1"/>
        <v>0</v>
      </c>
      <c r="Q165" s="190">
        <v>5.0000000000000001E-4</v>
      </c>
      <c r="R165" s="190">
        <f t="shared" si="2"/>
        <v>6.6010000000000001E-3</v>
      </c>
      <c r="S165" s="190">
        <v>0</v>
      </c>
      <c r="T165" s="191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2" t="s">
        <v>169</v>
      </c>
      <c r="AT165" s="192" t="s">
        <v>201</v>
      </c>
      <c r="AU165" s="192" t="s">
        <v>89</v>
      </c>
      <c r="AY165" s="14" t="s">
        <v>137</v>
      </c>
      <c r="BE165" s="193">
        <f t="shared" si="4"/>
        <v>0</v>
      </c>
      <c r="BF165" s="193">
        <f t="shared" si="5"/>
        <v>0</v>
      </c>
      <c r="BG165" s="193">
        <f t="shared" si="6"/>
        <v>0</v>
      </c>
      <c r="BH165" s="193">
        <f t="shared" si="7"/>
        <v>0</v>
      </c>
      <c r="BI165" s="193">
        <f t="shared" si="8"/>
        <v>0</v>
      </c>
      <c r="BJ165" s="14" t="s">
        <v>21</v>
      </c>
      <c r="BK165" s="193">
        <f t="shared" si="9"/>
        <v>0</v>
      </c>
      <c r="BL165" s="14" t="s">
        <v>143</v>
      </c>
      <c r="BM165" s="192" t="s">
        <v>232</v>
      </c>
    </row>
    <row r="166" spans="1:65" s="12" customFormat="1" ht="22.75" customHeight="1">
      <c r="B166" s="164"/>
      <c r="C166" s="165"/>
      <c r="D166" s="166" t="s">
        <v>79</v>
      </c>
      <c r="E166" s="178" t="s">
        <v>89</v>
      </c>
      <c r="F166" s="178" t="s">
        <v>233</v>
      </c>
      <c r="G166" s="165"/>
      <c r="H166" s="165"/>
      <c r="I166" s="168"/>
      <c r="J166" s="179">
        <f>BK166</f>
        <v>0</v>
      </c>
      <c r="K166" s="165"/>
      <c r="L166" s="170"/>
      <c r="M166" s="171"/>
      <c r="N166" s="172"/>
      <c r="O166" s="172"/>
      <c r="P166" s="173">
        <f>SUM(P167:P173)</f>
        <v>0</v>
      </c>
      <c r="Q166" s="172"/>
      <c r="R166" s="173">
        <f>SUM(R167:R173)</f>
        <v>9.2361696200000001</v>
      </c>
      <c r="S166" s="172"/>
      <c r="T166" s="174">
        <f>SUM(T167:T173)</f>
        <v>0</v>
      </c>
      <c r="AR166" s="175" t="s">
        <v>21</v>
      </c>
      <c r="AT166" s="176" t="s">
        <v>79</v>
      </c>
      <c r="AU166" s="176" t="s">
        <v>21</v>
      </c>
      <c r="AY166" s="175" t="s">
        <v>137</v>
      </c>
      <c r="BK166" s="177">
        <f>SUM(BK167:BK173)</f>
        <v>0</v>
      </c>
    </row>
    <row r="167" spans="1:65" s="2" customFormat="1" ht="33" customHeight="1">
      <c r="A167" s="31"/>
      <c r="B167" s="32"/>
      <c r="C167" s="180" t="s">
        <v>234</v>
      </c>
      <c r="D167" s="180" t="s">
        <v>139</v>
      </c>
      <c r="E167" s="181" t="s">
        <v>235</v>
      </c>
      <c r="F167" s="182" t="s">
        <v>236</v>
      </c>
      <c r="G167" s="183" t="s">
        <v>163</v>
      </c>
      <c r="H167" s="184">
        <v>4.742</v>
      </c>
      <c r="I167" s="185"/>
      <c r="J167" s="186">
        <f t="shared" ref="J167:J173" si="10">ROUND(I167*H167,2)</f>
        <v>0</v>
      </c>
      <c r="K167" s="187"/>
      <c r="L167" s="36"/>
      <c r="M167" s="188" t="s">
        <v>1</v>
      </c>
      <c r="N167" s="189" t="s">
        <v>45</v>
      </c>
      <c r="O167" s="68"/>
      <c r="P167" s="190">
        <f t="shared" ref="P167:P173" si="11">O167*H167</f>
        <v>0</v>
      </c>
      <c r="Q167" s="190">
        <v>1.665</v>
      </c>
      <c r="R167" s="190">
        <f t="shared" ref="R167:R173" si="12">Q167*H167</f>
        <v>7.8954300000000002</v>
      </c>
      <c r="S167" s="190">
        <v>0</v>
      </c>
      <c r="T167" s="191">
        <f t="shared" ref="T167:T173" si="13"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143</v>
      </c>
      <c r="AT167" s="192" t="s">
        <v>139</v>
      </c>
      <c r="AU167" s="192" t="s">
        <v>89</v>
      </c>
      <c r="AY167" s="14" t="s">
        <v>137</v>
      </c>
      <c r="BE167" s="193">
        <f t="shared" ref="BE167:BE173" si="14">IF(N167="základní",J167,0)</f>
        <v>0</v>
      </c>
      <c r="BF167" s="193">
        <f t="shared" ref="BF167:BF173" si="15">IF(N167="snížená",J167,0)</f>
        <v>0</v>
      </c>
      <c r="BG167" s="193">
        <f t="shared" ref="BG167:BG173" si="16">IF(N167="zákl. přenesená",J167,0)</f>
        <v>0</v>
      </c>
      <c r="BH167" s="193">
        <f t="shared" ref="BH167:BH173" si="17">IF(N167="sníž. přenesená",J167,0)</f>
        <v>0</v>
      </c>
      <c r="BI167" s="193">
        <f t="shared" ref="BI167:BI173" si="18">IF(N167="nulová",J167,0)</f>
        <v>0</v>
      </c>
      <c r="BJ167" s="14" t="s">
        <v>21</v>
      </c>
      <c r="BK167" s="193">
        <f t="shared" ref="BK167:BK173" si="19">ROUND(I167*H167,2)</f>
        <v>0</v>
      </c>
      <c r="BL167" s="14" t="s">
        <v>143</v>
      </c>
      <c r="BM167" s="192" t="s">
        <v>237</v>
      </c>
    </row>
    <row r="168" spans="1:65" s="2" customFormat="1" ht="24.15" customHeight="1">
      <c r="A168" s="31"/>
      <c r="B168" s="32"/>
      <c r="C168" s="180" t="s">
        <v>238</v>
      </c>
      <c r="D168" s="180" t="s">
        <v>139</v>
      </c>
      <c r="E168" s="181" t="s">
        <v>239</v>
      </c>
      <c r="F168" s="182" t="s">
        <v>240</v>
      </c>
      <c r="G168" s="183" t="s">
        <v>142</v>
      </c>
      <c r="H168" s="184">
        <v>30.096</v>
      </c>
      <c r="I168" s="185"/>
      <c r="J168" s="186">
        <f t="shared" si="10"/>
        <v>0</v>
      </c>
      <c r="K168" s="187"/>
      <c r="L168" s="36"/>
      <c r="M168" s="188" t="s">
        <v>1</v>
      </c>
      <c r="N168" s="189" t="s">
        <v>45</v>
      </c>
      <c r="O168" s="68"/>
      <c r="P168" s="190">
        <f t="shared" si="11"/>
        <v>0</v>
      </c>
      <c r="Q168" s="190">
        <v>1.7000000000000001E-4</v>
      </c>
      <c r="R168" s="190">
        <f t="shared" si="12"/>
        <v>5.1163200000000006E-3</v>
      </c>
      <c r="S168" s="190">
        <v>0</v>
      </c>
      <c r="T168" s="191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2" t="s">
        <v>143</v>
      </c>
      <c r="AT168" s="192" t="s">
        <v>139</v>
      </c>
      <c r="AU168" s="192" t="s">
        <v>89</v>
      </c>
      <c r="AY168" s="14" t="s">
        <v>137</v>
      </c>
      <c r="BE168" s="193">
        <f t="shared" si="14"/>
        <v>0</v>
      </c>
      <c r="BF168" s="193">
        <f t="shared" si="15"/>
        <v>0</v>
      </c>
      <c r="BG168" s="193">
        <f t="shared" si="16"/>
        <v>0</v>
      </c>
      <c r="BH168" s="193">
        <f t="shared" si="17"/>
        <v>0</v>
      </c>
      <c r="BI168" s="193">
        <f t="shared" si="18"/>
        <v>0</v>
      </c>
      <c r="BJ168" s="14" t="s">
        <v>21</v>
      </c>
      <c r="BK168" s="193">
        <f t="shared" si="19"/>
        <v>0</v>
      </c>
      <c r="BL168" s="14" t="s">
        <v>143</v>
      </c>
      <c r="BM168" s="192" t="s">
        <v>241</v>
      </c>
    </row>
    <row r="169" spans="1:65" s="2" customFormat="1" ht="24.15" customHeight="1">
      <c r="A169" s="31"/>
      <c r="B169" s="32"/>
      <c r="C169" s="194" t="s">
        <v>242</v>
      </c>
      <c r="D169" s="194" t="s">
        <v>201</v>
      </c>
      <c r="E169" s="195" t="s">
        <v>243</v>
      </c>
      <c r="F169" s="196" t="s">
        <v>244</v>
      </c>
      <c r="G169" s="197" t="s">
        <v>142</v>
      </c>
      <c r="H169" s="198">
        <v>36.115000000000002</v>
      </c>
      <c r="I169" s="199"/>
      <c r="J169" s="200">
        <f t="shared" si="10"/>
        <v>0</v>
      </c>
      <c r="K169" s="201"/>
      <c r="L169" s="202"/>
      <c r="M169" s="203" t="s">
        <v>1</v>
      </c>
      <c r="N169" s="204" t="s">
        <v>45</v>
      </c>
      <c r="O169" s="68"/>
      <c r="P169" s="190">
        <f t="shared" si="11"/>
        <v>0</v>
      </c>
      <c r="Q169" s="190">
        <v>2.9999999999999997E-4</v>
      </c>
      <c r="R169" s="190">
        <f t="shared" si="12"/>
        <v>1.08345E-2</v>
      </c>
      <c r="S169" s="190">
        <v>0</v>
      </c>
      <c r="T169" s="191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169</v>
      </c>
      <c r="AT169" s="192" t="s">
        <v>201</v>
      </c>
      <c r="AU169" s="192" t="s">
        <v>89</v>
      </c>
      <c r="AY169" s="14" t="s">
        <v>137</v>
      </c>
      <c r="BE169" s="193">
        <f t="shared" si="14"/>
        <v>0</v>
      </c>
      <c r="BF169" s="193">
        <f t="shared" si="15"/>
        <v>0</v>
      </c>
      <c r="BG169" s="193">
        <f t="shared" si="16"/>
        <v>0</v>
      </c>
      <c r="BH169" s="193">
        <f t="shared" si="17"/>
        <v>0</v>
      </c>
      <c r="BI169" s="193">
        <f t="shared" si="18"/>
        <v>0</v>
      </c>
      <c r="BJ169" s="14" t="s">
        <v>21</v>
      </c>
      <c r="BK169" s="193">
        <f t="shared" si="19"/>
        <v>0</v>
      </c>
      <c r="BL169" s="14" t="s">
        <v>143</v>
      </c>
      <c r="BM169" s="192" t="s">
        <v>245</v>
      </c>
    </row>
    <row r="170" spans="1:65" s="2" customFormat="1" ht="16.5" customHeight="1">
      <c r="A170" s="31"/>
      <c r="B170" s="32"/>
      <c r="C170" s="180" t="s">
        <v>246</v>
      </c>
      <c r="D170" s="180" t="s">
        <v>139</v>
      </c>
      <c r="E170" s="181" t="s">
        <v>247</v>
      </c>
      <c r="F170" s="182" t="s">
        <v>248</v>
      </c>
      <c r="G170" s="183" t="s">
        <v>163</v>
      </c>
      <c r="H170" s="184">
        <v>0.65900000000000003</v>
      </c>
      <c r="I170" s="185"/>
      <c r="J170" s="186">
        <f t="shared" si="10"/>
        <v>0</v>
      </c>
      <c r="K170" s="187"/>
      <c r="L170" s="36"/>
      <c r="M170" s="188" t="s">
        <v>1</v>
      </c>
      <c r="N170" s="189" t="s">
        <v>45</v>
      </c>
      <c r="O170" s="68"/>
      <c r="P170" s="190">
        <f t="shared" si="11"/>
        <v>0</v>
      </c>
      <c r="Q170" s="190">
        <v>1.63</v>
      </c>
      <c r="R170" s="190">
        <f t="shared" si="12"/>
        <v>1.0741700000000001</v>
      </c>
      <c r="S170" s="190">
        <v>0</v>
      </c>
      <c r="T170" s="191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143</v>
      </c>
      <c r="AT170" s="192" t="s">
        <v>139</v>
      </c>
      <c r="AU170" s="192" t="s">
        <v>89</v>
      </c>
      <c r="AY170" s="14" t="s">
        <v>137</v>
      </c>
      <c r="BE170" s="193">
        <f t="shared" si="14"/>
        <v>0</v>
      </c>
      <c r="BF170" s="193">
        <f t="shared" si="15"/>
        <v>0</v>
      </c>
      <c r="BG170" s="193">
        <f t="shared" si="16"/>
        <v>0</v>
      </c>
      <c r="BH170" s="193">
        <f t="shared" si="17"/>
        <v>0</v>
      </c>
      <c r="BI170" s="193">
        <f t="shared" si="18"/>
        <v>0</v>
      </c>
      <c r="BJ170" s="14" t="s">
        <v>21</v>
      </c>
      <c r="BK170" s="193">
        <f t="shared" si="19"/>
        <v>0</v>
      </c>
      <c r="BL170" s="14" t="s">
        <v>143</v>
      </c>
      <c r="BM170" s="192" t="s">
        <v>249</v>
      </c>
    </row>
    <row r="171" spans="1:65" s="2" customFormat="1" ht="24.15" customHeight="1">
      <c r="A171" s="31"/>
      <c r="B171" s="32"/>
      <c r="C171" s="180" t="s">
        <v>250</v>
      </c>
      <c r="D171" s="180" t="s">
        <v>139</v>
      </c>
      <c r="E171" s="181" t="s">
        <v>251</v>
      </c>
      <c r="F171" s="182" t="s">
        <v>252</v>
      </c>
      <c r="G171" s="183" t="s">
        <v>158</v>
      </c>
      <c r="H171" s="184">
        <v>7.32</v>
      </c>
      <c r="I171" s="185"/>
      <c r="J171" s="186">
        <f t="shared" si="10"/>
        <v>0</v>
      </c>
      <c r="K171" s="187"/>
      <c r="L171" s="36"/>
      <c r="M171" s="188" t="s">
        <v>1</v>
      </c>
      <c r="N171" s="189" t="s">
        <v>45</v>
      </c>
      <c r="O171" s="68"/>
      <c r="P171" s="190">
        <f t="shared" si="11"/>
        <v>0</v>
      </c>
      <c r="Q171" s="190">
        <v>4.8999999999999998E-4</v>
      </c>
      <c r="R171" s="190">
        <f t="shared" si="12"/>
        <v>3.5868000000000002E-3</v>
      </c>
      <c r="S171" s="190">
        <v>0</v>
      </c>
      <c r="T171" s="191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2" t="s">
        <v>143</v>
      </c>
      <c r="AT171" s="192" t="s">
        <v>139</v>
      </c>
      <c r="AU171" s="192" t="s">
        <v>89</v>
      </c>
      <c r="AY171" s="14" t="s">
        <v>137</v>
      </c>
      <c r="BE171" s="193">
        <f t="shared" si="14"/>
        <v>0</v>
      </c>
      <c r="BF171" s="193">
        <f t="shared" si="15"/>
        <v>0</v>
      </c>
      <c r="BG171" s="193">
        <f t="shared" si="16"/>
        <v>0</v>
      </c>
      <c r="BH171" s="193">
        <f t="shared" si="17"/>
        <v>0</v>
      </c>
      <c r="BI171" s="193">
        <f t="shared" si="18"/>
        <v>0</v>
      </c>
      <c r="BJ171" s="14" t="s">
        <v>21</v>
      </c>
      <c r="BK171" s="193">
        <f t="shared" si="19"/>
        <v>0</v>
      </c>
      <c r="BL171" s="14" t="s">
        <v>143</v>
      </c>
      <c r="BM171" s="192" t="s">
        <v>253</v>
      </c>
    </row>
    <row r="172" spans="1:65" s="2" customFormat="1" ht="16.5" customHeight="1">
      <c r="A172" s="31"/>
      <c r="B172" s="32"/>
      <c r="C172" s="180" t="s">
        <v>254</v>
      </c>
      <c r="D172" s="180" t="s">
        <v>139</v>
      </c>
      <c r="E172" s="181" t="s">
        <v>255</v>
      </c>
      <c r="F172" s="182" t="s">
        <v>256</v>
      </c>
      <c r="G172" s="183" t="s">
        <v>158</v>
      </c>
      <c r="H172" s="184">
        <v>7.32</v>
      </c>
      <c r="I172" s="185"/>
      <c r="J172" s="186">
        <f t="shared" si="10"/>
        <v>0</v>
      </c>
      <c r="K172" s="187"/>
      <c r="L172" s="36"/>
      <c r="M172" s="188" t="s">
        <v>1</v>
      </c>
      <c r="N172" s="189" t="s">
        <v>45</v>
      </c>
      <c r="O172" s="68"/>
      <c r="P172" s="190">
        <f t="shared" si="11"/>
        <v>0</v>
      </c>
      <c r="Q172" s="190">
        <v>1E-4</v>
      </c>
      <c r="R172" s="190">
        <f t="shared" si="12"/>
        <v>7.3200000000000001E-4</v>
      </c>
      <c r="S172" s="190">
        <v>0</v>
      </c>
      <c r="T172" s="191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143</v>
      </c>
      <c r="AT172" s="192" t="s">
        <v>139</v>
      </c>
      <c r="AU172" s="192" t="s">
        <v>89</v>
      </c>
      <c r="AY172" s="14" t="s">
        <v>137</v>
      </c>
      <c r="BE172" s="193">
        <f t="shared" si="14"/>
        <v>0</v>
      </c>
      <c r="BF172" s="193">
        <f t="shared" si="15"/>
        <v>0</v>
      </c>
      <c r="BG172" s="193">
        <f t="shared" si="16"/>
        <v>0</v>
      </c>
      <c r="BH172" s="193">
        <f t="shared" si="17"/>
        <v>0</v>
      </c>
      <c r="BI172" s="193">
        <f t="shared" si="18"/>
        <v>0</v>
      </c>
      <c r="BJ172" s="14" t="s">
        <v>21</v>
      </c>
      <c r="BK172" s="193">
        <f t="shared" si="19"/>
        <v>0</v>
      </c>
      <c r="BL172" s="14" t="s">
        <v>143</v>
      </c>
      <c r="BM172" s="192" t="s">
        <v>257</v>
      </c>
    </row>
    <row r="173" spans="1:65" s="2" customFormat="1" ht="24.15" customHeight="1">
      <c r="A173" s="31"/>
      <c r="B173" s="32"/>
      <c r="C173" s="180" t="s">
        <v>258</v>
      </c>
      <c r="D173" s="180" t="s">
        <v>139</v>
      </c>
      <c r="E173" s="181" t="s">
        <v>259</v>
      </c>
      <c r="F173" s="182" t="s">
        <v>260</v>
      </c>
      <c r="G173" s="183" t="s">
        <v>223</v>
      </c>
      <c r="H173" s="184">
        <v>1</v>
      </c>
      <c r="I173" s="185"/>
      <c r="J173" s="186">
        <f t="shared" si="10"/>
        <v>0</v>
      </c>
      <c r="K173" s="187"/>
      <c r="L173" s="36"/>
      <c r="M173" s="188" t="s">
        <v>1</v>
      </c>
      <c r="N173" s="189" t="s">
        <v>45</v>
      </c>
      <c r="O173" s="68"/>
      <c r="P173" s="190">
        <f t="shared" si="11"/>
        <v>0</v>
      </c>
      <c r="Q173" s="190">
        <v>0.24629999999999999</v>
      </c>
      <c r="R173" s="190">
        <f t="shared" si="12"/>
        <v>0.24629999999999999</v>
      </c>
      <c r="S173" s="190">
        <v>0</v>
      </c>
      <c r="T173" s="191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143</v>
      </c>
      <c r="AT173" s="192" t="s">
        <v>139</v>
      </c>
      <c r="AU173" s="192" t="s">
        <v>89</v>
      </c>
      <c r="AY173" s="14" t="s">
        <v>137</v>
      </c>
      <c r="BE173" s="193">
        <f t="shared" si="14"/>
        <v>0</v>
      </c>
      <c r="BF173" s="193">
        <f t="shared" si="15"/>
        <v>0</v>
      </c>
      <c r="BG173" s="193">
        <f t="shared" si="16"/>
        <v>0</v>
      </c>
      <c r="BH173" s="193">
        <f t="shared" si="17"/>
        <v>0</v>
      </c>
      <c r="BI173" s="193">
        <f t="shared" si="18"/>
        <v>0</v>
      </c>
      <c r="BJ173" s="14" t="s">
        <v>21</v>
      </c>
      <c r="BK173" s="193">
        <f t="shared" si="19"/>
        <v>0</v>
      </c>
      <c r="BL173" s="14" t="s">
        <v>143</v>
      </c>
      <c r="BM173" s="192" t="s">
        <v>261</v>
      </c>
    </row>
    <row r="174" spans="1:65" s="12" customFormat="1" ht="22.75" customHeight="1">
      <c r="B174" s="164"/>
      <c r="C174" s="165"/>
      <c r="D174" s="166" t="s">
        <v>79</v>
      </c>
      <c r="E174" s="178" t="s">
        <v>262</v>
      </c>
      <c r="F174" s="178" t="s">
        <v>263</v>
      </c>
      <c r="G174" s="165"/>
      <c r="H174" s="165"/>
      <c r="I174" s="168"/>
      <c r="J174" s="179">
        <f>BK174</f>
        <v>0</v>
      </c>
      <c r="K174" s="165"/>
      <c r="L174" s="170"/>
      <c r="M174" s="171"/>
      <c r="N174" s="172"/>
      <c r="O174" s="172"/>
      <c r="P174" s="173">
        <f>SUM(P175:P180)</f>
        <v>0</v>
      </c>
      <c r="Q174" s="172"/>
      <c r="R174" s="173">
        <f>SUM(R175:R180)</f>
        <v>0</v>
      </c>
      <c r="S174" s="172"/>
      <c r="T174" s="174">
        <f>SUM(T175:T180)</f>
        <v>0</v>
      </c>
      <c r="AR174" s="175" t="s">
        <v>21</v>
      </c>
      <c r="AT174" s="176" t="s">
        <v>79</v>
      </c>
      <c r="AU174" s="176" t="s">
        <v>21</v>
      </c>
      <c r="AY174" s="175" t="s">
        <v>137</v>
      </c>
      <c r="BK174" s="177">
        <f>SUM(BK175:BK180)</f>
        <v>0</v>
      </c>
    </row>
    <row r="175" spans="1:65" s="2" customFormat="1" ht="24.15" customHeight="1">
      <c r="A175" s="31"/>
      <c r="B175" s="32"/>
      <c r="C175" s="180" t="s">
        <v>264</v>
      </c>
      <c r="D175" s="180" t="s">
        <v>139</v>
      </c>
      <c r="E175" s="181" t="s">
        <v>265</v>
      </c>
      <c r="F175" s="182" t="s">
        <v>266</v>
      </c>
      <c r="G175" s="183" t="s">
        <v>223</v>
      </c>
      <c r="H175" s="184">
        <v>4</v>
      </c>
      <c r="I175" s="185"/>
      <c r="J175" s="186">
        <f t="shared" ref="J175:J180" si="20">ROUND(I175*H175,2)</f>
        <v>0</v>
      </c>
      <c r="K175" s="187"/>
      <c r="L175" s="36"/>
      <c r="M175" s="188" t="s">
        <v>1</v>
      </c>
      <c r="N175" s="189" t="s">
        <v>45</v>
      </c>
      <c r="O175" s="68"/>
      <c r="P175" s="190">
        <f t="shared" ref="P175:P180" si="21">O175*H175</f>
        <v>0</v>
      </c>
      <c r="Q175" s="190">
        <v>0</v>
      </c>
      <c r="R175" s="190">
        <f t="shared" ref="R175:R180" si="22">Q175*H175</f>
        <v>0</v>
      </c>
      <c r="S175" s="190">
        <v>0</v>
      </c>
      <c r="T175" s="191">
        <f t="shared" ref="T175:T180" si="23"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2" t="s">
        <v>143</v>
      </c>
      <c r="AT175" s="192" t="s">
        <v>139</v>
      </c>
      <c r="AU175" s="192" t="s">
        <v>89</v>
      </c>
      <c r="AY175" s="14" t="s">
        <v>137</v>
      </c>
      <c r="BE175" s="193">
        <f t="shared" ref="BE175:BE180" si="24">IF(N175="základní",J175,0)</f>
        <v>0</v>
      </c>
      <c r="BF175" s="193">
        <f t="shared" ref="BF175:BF180" si="25">IF(N175="snížená",J175,0)</f>
        <v>0</v>
      </c>
      <c r="BG175" s="193">
        <f t="shared" ref="BG175:BG180" si="26">IF(N175="zákl. přenesená",J175,0)</f>
        <v>0</v>
      </c>
      <c r="BH175" s="193">
        <f t="shared" ref="BH175:BH180" si="27">IF(N175="sníž. přenesená",J175,0)</f>
        <v>0</v>
      </c>
      <c r="BI175" s="193">
        <f t="shared" ref="BI175:BI180" si="28">IF(N175="nulová",J175,0)</f>
        <v>0</v>
      </c>
      <c r="BJ175" s="14" t="s">
        <v>21</v>
      </c>
      <c r="BK175" s="193">
        <f t="shared" ref="BK175:BK180" si="29">ROUND(I175*H175,2)</f>
        <v>0</v>
      </c>
      <c r="BL175" s="14" t="s">
        <v>143</v>
      </c>
      <c r="BM175" s="192" t="s">
        <v>267</v>
      </c>
    </row>
    <row r="176" spans="1:65" s="2" customFormat="1" ht="33" customHeight="1">
      <c r="A176" s="31"/>
      <c r="B176" s="32"/>
      <c r="C176" s="180" t="s">
        <v>268</v>
      </c>
      <c r="D176" s="180" t="s">
        <v>139</v>
      </c>
      <c r="E176" s="181" t="s">
        <v>269</v>
      </c>
      <c r="F176" s="182" t="s">
        <v>270</v>
      </c>
      <c r="G176" s="183" t="s">
        <v>223</v>
      </c>
      <c r="H176" s="184">
        <v>4</v>
      </c>
      <c r="I176" s="185"/>
      <c r="J176" s="186">
        <f t="shared" si="20"/>
        <v>0</v>
      </c>
      <c r="K176" s="187"/>
      <c r="L176" s="36"/>
      <c r="M176" s="188" t="s">
        <v>1</v>
      </c>
      <c r="N176" s="189" t="s">
        <v>45</v>
      </c>
      <c r="O176" s="68"/>
      <c r="P176" s="190">
        <f t="shared" si="21"/>
        <v>0</v>
      </c>
      <c r="Q176" s="190">
        <v>0</v>
      </c>
      <c r="R176" s="190">
        <f t="shared" si="22"/>
        <v>0</v>
      </c>
      <c r="S176" s="190">
        <v>0</v>
      </c>
      <c r="T176" s="191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143</v>
      </c>
      <c r="AT176" s="192" t="s">
        <v>139</v>
      </c>
      <c r="AU176" s="192" t="s">
        <v>89</v>
      </c>
      <c r="AY176" s="14" t="s">
        <v>137</v>
      </c>
      <c r="BE176" s="193">
        <f t="shared" si="24"/>
        <v>0</v>
      </c>
      <c r="BF176" s="193">
        <f t="shared" si="25"/>
        <v>0</v>
      </c>
      <c r="BG176" s="193">
        <f t="shared" si="26"/>
        <v>0</v>
      </c>
      <c r="BH176" s="193">
        <f t="shared" si="27"/>
        <v>0</v>
      </c>
      <c r="BI176" s="193">
        <f t="shared" si="28"/>
        <v>0</v>
      </c>
      <c r="BJ176" s="14" t="s">
        <v>21</v>
      </c>
      <c r="BK176" s="193">
        <f t="shared" si="29"/>
        <v>0</v>
      </c>
      <c r="BL176" s="14" t="s">
        <v>143</v>
      </c>
      <c r="BM176" s="192" t="s">
        <v>271</v>
      </c>
    </row>
    <row r="177" spans="1:65" s="2" customFormat="1" ht="33" customHeight="1">
      <c r="A177" s="31"/>
      <c r="B177" s="32"/>
      <c r="C177" s="180" t="s">
        <v>272</v>
      </c>
      <c r="D177" s="180" t="s">
        <v>139</v>
      </c>
      <c r="E177" s="181" t="s">
        <v>273</v>
      </c>
      <c r="F177" s="182" t="s">
        <v>274</v>
      </c>
      <c r="G177" s="183" t="s">
        <v>223</v>
      </c>
      <c r="H177" s="184">
        <v>4</v>
      </c>
      <c r="I177" s="185"/>
      <c r="J177" s="186">
        <f t="shared" si="20"/>
        <v>0</v>
      </c>
      <c r="K177" s="187"/>
      <c r="L177" s="36"/>
      <c r="M177" s="188" t="s">
        <v>1</v>
      </c>
      <c r="N177" s="189" t="s">
        <v>45</v>
      </c>
      <c r="O177" s="68"/>
      <c r="P177" s="190">
        <f t="shared" si="21"/>
        <v>0</v>
      </c>
      <c r="Q177" s="190">
        <v>0</v>
      </c>
      <c r="R177" s="190">
        <f t="shared" si="22"/>
        <v>0</v>
      </c>
      <c r="S177" s="190">
        <v>0</v>
      </c>
      <c r="T177" s="191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143</v>
      </c>
      <c r="AT177" s="192" t="s">
        <v>139</v>
      </c>
      <c r="AU177" s="192" t="s">
        <v>89</v>
      </c>
      <c r="AY177" s="14" t="s">
        <v>137</v>
      </c>
      <c r="BE177" s="193">
        <f t="shared" si="24"/>
        <v>0</v>
      </c>
      <c r="BF177" s="193">
        <f t="shared" si="25"/>
        <v>0</v>
      </c>
      <c r="BG177" s="193">
        <f t="shared" si="26"/>
        <v>0</v>
      </c>
      <c r="BH177" s="193">
        <f t="shared" si="27"/>
        <v>0</v>
      </c>
      <c r="BI177" s="193">
        <f t="shared" si="28"/>
        <v>0</v>
      </c>
      <c r="BJ177" s="14" t="s">
        <v>21</v>
      </c>
      <c r="BK177" s="193">
        <f t="shared" si="29"/>
        <v>0</v>
      </c>
      <c r="BL177" s="14" t="s">
        <v>143</v>
      </c>
      <c r="BM177" s="192" t="s">
        <v>275</v>
      </c>
    </row>
    <row r="178" spans="1:65" s="2" customFormat="1" ht="24.15" customHeight="1">
      <c r="A178" s="31"/>
      <c r="B178" s="32"/>
      <c r="C178" s="180" t="s">
        <v>276</v>
      </c>
      <c r="D178" s="180" t="s">
        <v>139</v>
      </c>
      <c r="E178" s="181" t="s">
        <v>277</v>
      </c>
      <c r="F178" s="182" t="s">
        <v>278</v>
      </c>
      <c r="G178" s="183" t="s">
        <v>223</v>
      </c>
      <c r="H178" s="184">
        <v>4</v>
      </c>
      <c r="I178" s="185"/>
      <c r="J178" s="186">
        <f t="shared" si="20"/>
        <v>0</v>
      </c>
      <c r="K178" s="187"/>
      <c r="L178" s="36"/>
      <c r="M178" s="188" t="s">
        <v>1</v>
      </c>
      <c r="N178" s="189" t="s">
        <v>45</v>
      </c>
      <c r="O178" s="68"/>
      <c r="P178" s="190">
        <f t="shared" si="21"/>
        <v>0</v>
      </c>
      <c r="Q178" s="190">
        <v>0</v>
      </c>
      <c r="R178" s="190">
        <f t="shared" si="22"/>
        <v>0</v>
      </c>
      <c r="S178" s="190">
        <v>0</v>
      </c>
      <c r="T178" s="191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143</v>
      </c>
      <c r="AT178" s="192" t="s">
        <v>139</v>
      </c>
      <c r="AU178" s="192" t="s">
        <v>89</v>
      </c>
      <c r="AY178" s="14" t="s">
        <v>137</v>
      </c>
      <c r="BE178" s="193">
        <f t="shared" si="24"/>
        <v>0</v>
      </c>
      <c r="BF178" s="193">
        <f t="shared" si="25"/>
        <v>0</v>
      </c>
      <c r="BG178" s="193">
        <f t="shared" si="26"/>
        <v>0</v>
      </c>
      <c r="BH178" s="193">
        <f t="shared" si="27"/>
        <v>0</v>
      </c>
      <c r="BI178" s="193">
        <f t="shared" si="28"/>
        <v>0</v>
      </c>
      <c r="BJ178" s="14" t="s">
        <v>21</v>
      </c>
      <c r="BK178" s="193">
        <f t="shared" si="29"/>
        <v>0</v>
      </c>
      <c r="BL178" s="14" t="s">
        <v>143</v>
      </c>
      <c r="BM178" s="192" t="s">
        <v>279</v>
      </c>
    </row>
    <row r="179" spans="1:65" s="2" customFormat="1" ht="24.15" customHeight="1">
      <c r="A179" s="31"/>
      <c r="B179" s="32"/>
      <c r="C179" s="180" t="s">
        <v>280</v>
      </c>
      <c r="D179" s="180" t="s">
        <v>139</v>
      </c>
      <c r="E179" s="181" t="s">
        <v>281</v>
      </c>
      <c r="F179" s="182" t="s">
        <v>282</v>
      </c>
      <c r="G179" s="183" t="s">
        <v>223</v>
      </c>
      <c r="H179" s="184">
        <v>4</v>
      </c>
      <c r="I179" s="185"/>
      <c r="J179" s="186">
        <f t="shared" si="20"/>
        <v>0</v>
      </c>
      <c r="K179" s="187"/>
      <c r="L179" s="36"/>
      <c r="M179" s="188" t="s">
        <v>1</v>
      </c>
      <c r="N179" s="189" t="s">
        <v>45</v>
      </c>
      <c r="O179" s="68"/>
      <c r="P179" s="190">
        <f t="shared" si="21"/>
        <v>0</v>
      </c>
      <c r="Q179" s="190">
        <v>0</v>
      </c>
      <c r="R179" s="190">
        <f t="shared" si="22"/>
        <v>0</v>
      </c>
      <c r="S179" s="190">
        <v>0</v>
      </c>
      <c r="T179" s="191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143</v>
      </c>
      <c r="AT179" s="192" t="s">
        <v>139</v>
      </c>
      <c r="AU179" s="192" t="s">
        <v>89</v>
      </c>
      <c r="AY179" s="14" t="s">
        <v>137</v>
      </c>
      <c r="BE179" s="193">
        <f t="shared" si="24"/>
        <v>0</v>
      </c>
      <c r="BF179" s="193">
        <f t="shared" si="25"/>
        <v>0</v>
      </c>
      <c r="BG179" s="193">
        <f t="shared" si="26"/>
        <v>0</v>
      </c>
      <c r="BH179" s="193">
        <f t="shared" si="27"/>
        <v>0</v>
      </c>
      <c r="BI179" s="193">
        <f t="shared" si="28"/>
        <v>0</v>
      </c>
      <c r="BJ179" s="14" t="s">
        <v>21</v>
      </c>
      <c r="BK179" s="193">
        <f t="shared" si="29"/>
        <v>0</v>
      </c>
      <c r="BL179" s="14" t="s">
        <v>143</v>
      </c>
      <c r="BM179" s="192" t="s">
        <v>283</v>
      </c>
    </row>
    <row r="180" spans="1:65" s="2" customFormat="1" ht="24.15" customHeight="1">
      <c r="A180" s="31"/>
      <c r="B180" s="32"/>
      <c r="C180" s="180" t="s">
        <v>284</v>
      </c>
      <c r="D180" s="180" t="s">
        <v>139</v>
      </c>
      <c r="E180" s="181" t="s">
        <v>285</v>
      </c>
      <c r="F180" s="182" t="s">
        <v>286</v>
      </c>
      <c r="G180" s="183" t="s">
        <v>223</v>
      </c>
      <c r="H180" s="184">
        <v>4</v>
      </c>
      <c r="I180" s="185"/>
      <c r="J180" s="186">
        <f t="shared" si="20"/>
        <v>0</v>
      </c>
      <c r="K180" s="187"/>
      <c r="L180" s="36"/>
      <c r="M180" s="188" t="s">
        <v>1</v>
      </c>
      <c r="N180" s="189" t="s">
        <v>45</v>
      </c>
      <c r="O180" s="68"/>
      <c r="P180" s="190">
        <f t="shared" si="21"/>
        <v>0</v>
      </c>
      <c r="Q180" s="190">
        <v>0</v>
      </c>
      <c r="R180" s="190">
        <f t="shared" si="22"/>
        <v>0</v>
      </c>
      <c r="S180" s="190">
        <v>0</v>
      </c>
      <c r="T180" s="191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143</v>
      </c>
      <c r="AT180" s="192" t="s">
        <v>139</v>
      </c>
      <c r="AU180" s="192" t="s">
        <v>89</v>
      </c>
      <c r="AY180" s="14" t="s">
        <v>137</v>
      </c>
      <c r="BE180" s="193">
        <f t="shared" si="24"/>
        <v>0</v>
      </c>
      <c r="BF180" s="193">
        <f t="shared" si="25"/>
        <v>0</v>
      </c>
      <c r="BG180" s="193">
        <f t="shared" si="26"/>
        <v>0</v>
      </c>
      <c r="BH180" s="193">
        <f t="shared" si="27"/>
        <v>0</v>
      </c>
      <c r="BI180" s="193">
        <f t="shared" si="28"/>
        <v>0</v>
      </c>
      <c r="BJ180" s="14" t="s">
        <v>21</v>
      </c>
      <c r="BK180" s="193">
        <f t="shared" si="29"/>
        <v>0</v>
      </c>
      <c r="BL180" s="14" t="s">
        <v>143</v>
      </c>
      <c r="BM180" s="192" t="s">
        <v>287</v>
      </c>
    </row>
    <row r="181" spans="1:65" s="12" customFormat="1" ht="22.75" customHeight="1">
      <c r="B181" s="164"/>
      <c r="C181" s="165"/>
      <c r="D181" s="166" t="s">
        <v>79</v>
      </c>
      <c r="E181" s="178" t="s">
        <v>143</v>
      </c>
      <c r="F181" s="178" t="s">
        <v>288</v>
      </c>
      <c r="G181" s="165"/>
      <c r="H181" s="165"/>
      <c r="I181" s="168"/>
      <c r="J181" s="179">
        <f>BK181</f>
        <v>0</v>
      </c>
      <c r="K181" s="165"/>
      <c r="L181" s="170"/>
      <c r="M181" s="171"/>
      <c r="N181" s="172"/>
      <c r="O181" s="172"/>
      <c r="P181" s="173">
        <f>P182</f>
        <v>0</v>
      </c>
      <c r="Q181" s="172"/>
      <c r="R181" s="173">
        <f>R182</f>
        <v>0.85084650000000006</v>
      </c>
      <c r="S181" s="172"/>
      <c r="T181" s="174">
        <f>T182</f>
        <v>0</v>
      </c>
      <c r="AR181" s="175" t="s">
        <v>21</v>
      </c>
      <c r="AT181" s="176" t="s">
        <v>79</v>
      </c>
      <c r="AU181" s="176" t="s">
        <v>21</v>
      </c>
      <c r="AY181" s="175" t="s">
        <v>137</v>
      </c>
      <c r="BK181" s="177">
        <f>BK182</f>
        <v>0</v>
      </c>
    </row>
    <row r="182" spans="1:65" s="2" customFormat="1" ht="24.15" customHeight="1">
      <c r="A182" s="31"/>
      <c r="B182" s="32"/>
      <c r="C182" s="180" t="s">
        <v>289</v>
      </c>
      <c r="D182" s="180" t="s">
        <v>139</v>
      </c>
      <c r="E182" s="181" t="s">
        <v>290</v>
      </c>
      <c r="F182" s="182" t="s">
        <v>291</v>
      </c>
      <c r="G182" s="183" t="s">
        <v>163</v>
      </c>
      <c r="H182" s="184">
        <v>0.45</v>
      </c>
      <c r="I182" s="185"/>
      <c r="J182" s="186">
        <f>ROUND(I182*H182,2)</f>
        <v>0</v>
      </c>
      <c r="K182" s="187"/>
      <c r="L182" s="36"/>
      <c r="M182" s="188" t="s">
        <v>1</v>
      </c>
      <c r="N182" s="189" t="s">
        <v>45</v>
      </c>
      <c r="O182" s="68"/>
      <c r="P182" s="190">
        <f>O182*H182</f>
        <v>0</v>
      </c>
      <c r="Q182" s="190">
        <v>1.8907700000000001</v>
      </c>
      <c r="R182" s="190">
        <f>Q182*H182</f>
        <v>0.85084650000000006</v>
      </c>
      <c r="S182" s="190">
        <v>0</v>
      </c>
      <c r="T182" s="19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2" t="s">
        <v>143</v>
      </c>
      <c r="AT182" s="192" t="s">
        <v>139</v>
      </c>
      <c r="AU182" s="192" t="s">
        <v>89</v>
      </c>
      <c r="AY182" s="14" t="s">
        <v>137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4" t="s">
        <v>21</v>
      </c>
      <c r="BK182" s="193">
        <f>ROUND(I182*H182,2)</f>
        <v>0</v>
      </c>
      <c r="BL182" s="14" t="s">
        <v>143</v>
      </c>
      <c r="BM182" s="192" t="s">
        <v>292</v>
      </c>
    </row>
    <row r="183" spans="1:65" s="12" customFormat="1" ht="22.75" customHeight="1">
      <c r="B183" s="164"/>
      <c r="C183" s="165"/>
      <c r="D183" s="166" t="s">
        <v>79</v>
      </c>
      <c r="E183" s="178" t="s">
        <v>155</v>
      </c>
      <c r="F183" s="178" t="s">
        <v>293</v>
      </c>
      <c r="G183" s="165"/>
      <c r="H183" s="165"/>
      <c r="I183" s="168"/>
      <c r="J183" s="179">
        <f>BK183</f>
        <v>0</v>
      </c>
      <c r="K183" s="165"/>
      <c r="L183" s="170"/>
      <c r="M183" s="171"/>
      <c r="N183" s="172"/>
      <c r="O183" s="172"/>
      <c r="P183" s="173">
        <f>SUM(P184:P188)</f>
        <v>0</v>
      </c>
      <c r="Q183" s="172"/>
      <c r="R183" s="173">
        <f>SUM(R184:R188)</f>
        <v>13.77156055</v>
      </c>
      <c r="S183" s="172"/>
      <c r="T183" s="174">
        <f>SUM(T184:T188)</f>
        <v>0</v>
      </c>
      <c r="AR183" s="175" t="s">
        <v>21</v>
      </c>
      <c r="AT183" s="176" t="s">
        <v>79</v>
      </c>
      <c r="AU183" s="176" t="s">
        <v>21</v>
      </c>
      <c r="AY183" s="175" t="s">
        <v>137</v>
      </c>
      <c r="BK183" s="177">
        <f>SUM(BK184:BK188)</f>
        <v>0</v>
      </c>
    </row>
    <row r="184" spans="1:65" s="2" customFormat="1" ht="24.15" customHeight="1">
      <c r="A184" s="31"/>
      <c r="B184" s="32"/>
      <c r="C184" s="180" t="s">
        <v>294</v>
      </c>
      <c r="D184" s="180" t="s">
        <v>139</v>
      </c>
      <c r="E184" s="181" t="s">
        <v>295</v>
      </c>
      <c r="F184" s="182" t="s">
        <v>296</v>
      </c>
      <c r="G184" s="183" t="s">
        <v>142</v>
      </c>
      <c r="H184" s="184">
        <v>11.48</v>
      </c>
      <c r="I184" s="185"/>
      <c r="J184" s="186">
        <f>ROUND(I184*H184,2)</f>
        <v>0</v>
      </c>
      <c r="K184" s="187"/>
      <c r="L184" s="36"/>
      <c r="M184" s="188" t="s">
        <v>1</v>
      </c>
      <c r="N184" s="189" t="s">
        <v>45</v>
      </c>
      <c r="O184" s="68"/>
      <c r="P184" s="190">
        <f>O184*H184</f>
        <v>0</v>
      </c>
      <c r="Q184" s="190">
        <v>0.40799999999999997</v>
      </c>
      <c r="R184" s="190">
        <f>Q184*H184</f>
        <v>4.68384</v>
      </c>
      <c r="S184" s="190">
        <v>0</v>
      </c>
      <c r="T184" s="19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143</v>
      </c>
      <c r="AT184" s="192" t="s">
        <v>139</v>
      </c>
      <c r="AU184" s="192" t="s">
        <v>89</v>
      </c>
      <c r="AY184" s="14" t="s">
        <v>137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4" t="s">
        <v>21</v>
      </c>
      <c r="BK184" s="193">
        <f>ROUND(I184*H184,2)</f>
        <v>0</v>
      </c>
      <c r="BL184" s="14" t="s">
        <v>143</v>
      </c>
      <c r="BM184" s="192" t="s">
        <v>297</v>
      </c>
    </row>
    <row r="185" spans="1:65" s="2" customFormat="1" ht="24.15" customHeight="1">
      <c r="A185" s="31"/>
      <c r="B185" s="32"/>
      <c r="C185" s="180" t="s">
        <v>298</v>
      </c>
      <c r="D185" s="180" t="s">
        <v>139</v>
      </c>
      <c r="E185" s="181" t="s">
        <v>299</v>
      </c>
      <c r="F185" s="182" t="s">
        <v>300</v>
      </c>
      <c r="G185" s="183" t="s">
        <v>142</v>
      </c>
      <c r="H185" s="184">
        <v>12.475</v>
      </c>
      <c r="I185" s="185"/>
      <c r="J185" s="186">
        <f>ROUND(I185*H185,2)</f>
        <v>0</v>
      </c>
      <c r="K185" s="187"/>
      <c r="L185" s="36"/>
      <c r="M185" s="188" t="s">
        <v>1</v>
      </c>
      <c r="N185" s="189" t="s">
        <v>45</v>
      </c>
      <c r="O185" s="68"/>
      <c r="P185" s="190">
        <f>O185*H185</f>
        <v>0</v>
      </c>
      <c r="Q185" s="190">
        <v>8.4250000000000005E-2</v>
      </c>
      <c r="R185" s="190">
        <f>Q185*H185</f>
        <v>1.0510187500000001</v>
      </c>
      <c r="S185" s="190">
        <v>0</v>
      </c>
      <c r="T185" s="19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301</v>
      </c>
      <c r="AT185" s="192" t="s">
        <v>139</v>
      </c>
      <c r="AU185" s="192" t="s">
        <v>89</v>
      </c>
      <c r="AY185" s="14" t="s">
        <v>137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4" t="s">
        <v>21</v>
      </c>
      <c r="BK185" s="193">
        <f>ROUND(I185*H185,2)</f>
        <v>0</v>
      </c>
      <c r="BL185" s="14" t="s">
        <v>301</v>
      </c>
      <c r="BM185" s="192" t="s">
        <v>302</v>
      </c>
    </row>
    <row r="186" spans="1:65" s="2" customFormat="1" ht="24.15" customHeight="1">
      <c r="A186" s="31"/>
      <c r="B186" s="32"/>
      <c r="C186" s="180" t="s">
        <v>303</v>
      </c>
      <c r="D186" s="180" t="s">
        <v>139</v>
      </c>
      <c r="E186" s="181" t="s">
        <v>304</v>
      </c>
      <c r="F186" s="182" t="s">
        <v>305</v>
      </c>
      <c r="G186" s="183" t="s">
        <v>142</v>
      </c>
      <c r="H186" s="184">
        <v>15.79</v>
      </c>
      <c r="I186" s="185"/>
      <c r="J186" s="186">
        <f>ROUND(I186*H186,2)</f>
        <v>0</v>
      </c>
      <c r="K186" s="187"/>
      <c r="L186" s="36"/>
      <c r="M186" s="188" t="s">
        <v>1</v>
      </c>
      <c r="N186" s="189" t="s">
        <v>45</v>
      </c>
      <c r="O186" s="68"/>
      <c r="P186" s="190">
        <f>O186*H186</f>
        <v>0</v>
      </c>
      <c r="Q186" s="190">
        <v>0.38700000000000001</v>
      </c>
      <c r="R186" s="190">
        <f>Q186*H186</f>
        <v>6.1107300000000002</v>
      </c>
      <c r="S186" s="190">
        <v>0</v>
      </c>
      <c r="T186" s="19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2" t="s">
        <v>143</v>
      </c>
      <c r="AT186" s="192" t="s">
        <v>139</v>
      </c>
      <c r="AU186" s="192" t="s">
        <v>89</v>
      </c>
      <c r="AY186" s="14" t="s">
        <v>137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4" t="s">
        <v>21</v>
      </c>
      <c r="BK186" s="193">
        <f>ROUND(I186*H186,2)</f>
        <v>0</v>
      </c>
      <c r="BL186" s="14" t="s">
        <v>143</v>
      </c>
      <c r="BM186" s="192" t="s">
        <v>306</v>
      </c>
    </row>
    <row r="187" spans="1:65" s="2" customFormat="1" ht="24.15" customHeight="1">
      <c r="A187" s="31"/>
      <c r="B187" s="32"/>
      <c r="C187" s="180" t="s">
        <v>307</v>
      </c>
      <c r="D187" s="180" t="s">
        <v>139</v>
      </c>
      <c r="E187" s="181" t="s">
        <v>308</v>
      </c>
      <c r="F187" s="182" t="s">
        <v>309</v>
      </c>
      <c r="G187" s="183" t="s">
        <v>142</v>
      </c>
      <c r="H187" s="184">
        <v>15.79</v>
      </c>
      <c r="I187" s="185"/>
      <c r="J187" s="186">
        <f>ROUND(I187*H187,2)</f>
        <v>0</v>
      </c>
      <c r="K187" s="187"/>
      <c r="L187" s="36"/>
      <c r="M187" s="188" t="s">
        <v>1</v>
      </c>
      <c r="N187" s="189" t="s">
        <v>45</v>
      </c>
      <c r="O187" s="68"/>
      <c r="P187" s="190">
        <f>O187*H187</f>
        <v>0</v>
      </c>
      <c r="Q187" s="190">
        <v>8.9219999999999994E-2</v>
      </c>
      <c r="R187" s="190">
        <f>Q187*H187</f>
        <v>1.4087837999999999</v>
      </c>
      <c r="S187" s="190">
        <v>0</v>
      </c>
      <c r="T187" s="19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143</v>
      </c>
      <c r="AT187" s="192" t="s">
        <v>139</v>
      </c>
      <c r="AU187" s="192" t="s">
        <v>89</v>
      </c>
      <c r="AY187" s="14" t="s">
        <v>137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4" t="s">
        <v>21</v>
      </c>
      <c r="BK187" s="193">
        <f>ROUND(I187*H187,2)</f>
        <v>0</v>
      </c>
      <c r="BL187" s="14" t="s">
        <v>143</v>
      </c>
      <c r="BM187" s="192" t="s">
        <v>310</v>
      </c>
    </row>
    <row r="188" spans="1:65" s="2" customFormat="1" ht="21.75" customHeight="1">
      <c r="A188" s="31"/>
      <c r="B188" s="32"/>
      <c r="C188" s="194" t="s">
        <v>311</v>
      </c>
      <c r="D188" s="194" t="s">
        <v>201</v>
      </c>
      <c r="E188" s="195" t="s">
        <v>312</v>
      </c>
      <c r="F188" s="196" t="s">
        <v>313</v>
      </c>
      <c r="G188" s="197" t="s">
        <v>142</v>
      </c>
      <c r="H188" s="198">
        <v>3.948</v>
      </c>
      <c r="I188" s="199"/>
      <c r="J188" s="200">
        <f>ROUND(I188*H188,2)</f>
        <v>0</v>
      </c>
      <c r="K188" s="201"/>
      <c r="L188" s="202"/>
      <c r="M188" s="203" t="s">
        <v>1</v>
      </c>
      <c r="N188" s="204" t="s">
        <v>45</v>
      </c>
      <c r="O188" s="68"/>
      <c r="P188" s="190">
        <f>O188*H188</f>
        <v>0</v>
      </c>
      <c r="Q188" s="190">
        <v>0.13100000000000001</v>
      </c>
      <c r="R188" s="190">
        <f>Q188*H188</f>
        <v>0.51718799999999998</v>
      </c>
      <c r="S188" s="190">
        <v>0</v>
      </c>
      <c r="T188" s="19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169</v>
      </c>
      <c r="AT188" s="192" t="s">
        <v>201</v>
      </c>
      <c r="AU188" s="192" t="s">
        <v>89</v>
      </c>
      <c r="AY188" s="14" t="s">
        <v>137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4" t="s">
        <v>21</v>
      </c>
      <c r="BK188" s="193">
        <f>ROUND(I188*H188,2)</f>
        <v>0</v>
      </c>
      <c r="BL188" s="14" t="s">
        <v>143</v>
      </c>
      <c r="BM188" s="192" t="s">
        <v>314</v>
      </c>
    </row>
    <row r="189" spans="1:65" s="12" customFormat="1" ht="22.75" customHeight="1">
      <c r="B189" s="164"/>
      <c r="C189" s="165"/>
      <c r="D189" s="166" t="s">
        <v>79</v>
      </c>
      <c r="E189" s="178" t="s">
        <v>315</v>
      </c>
      <c r="F189" s="178" t="s">
        <v>316</v>
      </c>
      <c r="G189" s="165"/>
      <c r="H189" s="165"/>
      <c r="I189" s="168"/>
      <c r="J189" s="179">
        <f>BK189</f>
        <v>0</v>
      </c>
      <c r="K189" s="165"/>
      <c r="L189" s="170"/>
      <c r="M189" s="171"/>
      <c r="N189" s="172"/>
      <c r="O189" s="172"/>
      <c r="P189" s="173">
        <f>SUM(P190:P201)</f>
        <v>0</v>
      </c>
      <c r="Q189" s="172"/>
      <c r="R189" s="173">
        <f>SUM(R190:R201)</f>
        <v>0.52212105999999991</v>
      </c>
      <c r="S189" s="172"/>
      <c r="T189" s="174">
        <f>SUM(T190:T201)</f>
        <v>0</v>
      </c>
      <c r="AR189" s="175" t="s">
        <v>21</v>
      </c>
      <c r="AT189" s="176" t="s">
        <v>79</v>
      </c>
      <c r="AU189" s="176" t="s">
        <v>21</v>
      </c>
      <c r="AY189" s="175" t="s">
        <v>137</v>
      </c>
      <c r="BK189" s="177">
        <f>SUM(BK190:BK201)</f>
        <v>0</v>
      </c>
    </row>
    <row r="190" spans="1:65" s="2" customFormat="1" ht="24.15" customHeight="1">
      <c r="A190" s="31"/>
      <c r="B190" s="32"/>
      <c r="C190" s="180" t="s">
        <v>317</v>
      </c>
      <c r="D190" s="180" t="s">
        <v>139</v>
      </c>
      <c r="E190" s="181" t="s">
        <v>318</v>
      </c>
      <c r="F190" s="182" t="s">
        <v>319</v>
      </c>
      <c r="G190" s="183" t="s">
        <v>142</v>
      </c>
      <c r="H190" s="184">
        <v>28.265000000000001</v>
      </c>
      <c r="I190" s="185"/>
      <c r="J190" s="186">
        <f t="shared" ref="J190:J201" si="30">ROUND(I190*H190,2)</f>
        <v>0</v>
      </c>
      <c r="K190" s="187"/>
      <c r="L190" s="36"/>
      <c r="M190" s="188" t="s">
        <v>1</v>
      </c>
      <c r="N190" s="189" t="s">
        <v>45</v>
      </c>
      <c r="O190" s="68"/>
      <c r="P190" s="190">
        <f t="shared" ref="P190:P201" si="31">O190*H190</f>
        <v>0</v>
      </c>
      <c r="Q190" s="190">
        <v>0</v>
      </c>
      <c r="R190" s="190">
        <f t="shared" ref="R190:R201" si="32">Q190*H190</f>
        <v>0</v>
      </c>
      <c r="S190" s="190">
        <v>0</v>
      </c>
      <c r="T190" s="191">
        <f t="shared" ref="T190:T201" si="33"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143</v>
      </c>
      <c r="AT190" s="192" t="s">
        <v>139</v>
      </c>
      <c r="AU190" s="192" t="s">
        <v>89</v>
      </c>
      <c r="AY190" s="14" t="s">
        <v>137</v>
      </c>
      <c r="BE190" s="193">
        <f t="shared" ref="BE190:BE201" si="34">IF(N190="základní",J190,0)</f>
        <v>0</v>
      </c>
      <c r="BF190" s="193">
        <f t="shared" ref="BF190:BF201" si="35">IF(N190="snížená",J190,0)</f>
        <v>0</v>
      </c>
      <c r="BG190" s="193">
        <f t="shared" ref="BG190:BG201" si="36">IF(N190="zákl. přenesená",J190,0)</f>
        <v>0</v>
      </c>
      <c r="BH190" s="193">
        <f t="shared" ref="BH190:BH201" si="37">IF(N190="sníž. přenesená",J190,0)</f>
        <v>0</v>
      </c>
      <c r="BI190" s="193">
        <f t="shared" ref="BI190:BI201" si="38">IF(N190="nulová",J190,0)</f>
        <v>0</v>
      </c>
      <c r="BJ190" s="14" t="s">
        <v>21</v>
      </c>
      <c r="BK190" s="193">
        <f t="shared" ref="BK190:BK201" si="39">ROUND(I190*H190,2)</f>
        <v>0</v>
      </c>
      <c r="BL190" s="14" t="s">
        <v>143</v>
      </c>
      <c r="BM190" s="192" t="s">
        <v>320</v>
      </c>
    </row>
    <row r="191" spans="1:65" s="2" customFormat="1" ht="24.15" customHeight="1">
      <c r="A191" s="31"/>
      <c r="B191" s="32"/>
      <c r="C191" s="180" t="s">
        <v>321</v>
      </c>
      <c r="D191" s="180" t="s">
        <v>139</v>
      </c>
      <c r="E191" s="181" t="s">
        <v>322</v>
      </c>
      <c r="F191" s="182" t="s">
        <v>323</v>
      </c>
      <c r="G191" s="183" t="s">
        <v>142</v>
      </c>
      <c r="H191" s="184">
        <v>2.75</v>
      </c>
      <c r="I191" s="185"/>
      <c r="J191" s="186">
        <f t="shared" si="30"/>
        <v>0</v>
      </c>
      <c r="K191" s="187"/>
      <c r="L191" s="36"/>
      <c r="M191" s="188" t="s">
        <v>1</v>
      </c>
      <c r="N191" s="189" t="s">
        <v>45</v>
      </c>
      <c r="O191" s="68"/>
      <c r="P191" s="190">
        <f t="shared" si="31"/>
        <v>0</v>
      </c>
      <c r="Q191" s="190">
        <v>1.469E-2</v>
      </c>
      <c r="R191" s="190">
        <f t="shared" si="32"/>
        <v>4.0397500000000003E-2</v>
      </c>
      <c r="S191" s="190">
        <v>0</v>
      </c>
      <c r="T191" s="191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143</v>
      </c>
      <c r="AT191" s="192" t="s">
        <v>139</v>
      </c>
      <c r="AU191" s="192" t="s">
        <v>89</v>
      </c>
      <c r="AY191" s="14" t="s">
        <v>137</v>
      </c>
      <c r="BE191" s="193">
        <f t="shared" si="34"/>
        <v>0</v>
      </c>
      <c r="BF191" s="193">
        <f t="shared" si="35"/>
        <v>0</v>
      </c>
      <c r="BG191" s="193">
        <f t="shared" si="36"/>
        <v>0</v>
      </c>
      <c r="BH191" s="193">
        <f t="shared" si="37"/>
        <v>0</v>
      </c>
      <c r="BI191" s="193">
        <f t="shared" si="38"/>
        <v>0</v>
      </c>
      <c r="BJ191" s="14" t="s">
        <v>21</v>
      </c>
      <c r="BK191" s="193">
        <f t="shared" si="39"/>
        <v>0</v>
      </c>
      <c r="BL191" s="14" t="s">
        <v>143</v>
      </c>
      <c r="BM191" s="192" t="s">
        <v>324</v>
      </c>
    </row>
    <row r="192" spans="1:65" s="2" customFormat="1" ht="16.5" customHeight="1">
      <c r="A192" s="31"/>
      <c r="B192" s="32"/>
      <c r="C192" s="180" t="s">
        <v>325</v>
      </c>
      <c r="D192" s="180" t="s">
        <v>139</v>
      </c>
      <c r="E192" s="181" t="s">
        <v>326</v>
      </c>
      <c r="F192" s="182" t="s">
        <v>327</v>
      </c>
      <c r="G192" s="183" t="s">
        <v>142</v>
      </c>
      <c r="H192" s="184">
        <v>2.75</v>
      </c>
      <c r="I192" s="185"/>
      <c r="J192" s="186">
        <f t="shared" si="30"/>
        <v>0</v>
      </c>
      <c r="K192" s="187"/>
      <c r="L192" s="36"/>
      <c r="M192" s="188" t="s">
        <v>1</v>
      </c>
      <c r="N192" s="189" t="s">
        <v>45</v>
      </c>
      <c r="O192" s="68"/>
      <c r="P192" s="190">
        <f t="shared" si="31"/>
        <v>0</v>
      </c>
      <c r="Q192" s="190">
        <v>0</v>
      </c>
      <c r="R192" s="190">
        <f t="shared" si="32"/>
        <v>0</v>
      </c>
      <c r="S192" s="190">
        <v>0</v>
      </c>
      <c r="T192" s="191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2" t="s">
        <v>143</v>
      </c>
      <c r="AT192" s="192" t="s">
        <v>139</v>
      </c>
      <c r="AU192" s="192" t="s">
        <v>89</v>
      </c>
      <c r="AY192" s="14" t="s">
        <v>137</v>
      </c>
      <c r="BE192" s="193">
        <f t="shared" si="34"/>
        <v>0</v>
      </c>
      <c r="BF192" s="193">
        <f t="shared" si="35"/>
        <v>0</v>
      </c>
      <c r="BG192" s="193">
        <f t="shared" si="36"/>
        <v>0</v>
      </c>
      <c r="BH192" s="193">
        <f t="shared" si="37"/>
        <v>0</v>
      </c>
      <c r="BI192" s="193">
        <f t="shared" si="38"/>
        <v>0</v>
      </c>
      <c r="BJ192" s="14" t="s">
        <v>21</v>
      </c>
      <c r="BK192" s="193">
        <f t="shared" si="39"/>
        <v>0</v>
      </c>
      <c r="BL192" s="14" t="s">
        <v>143</v>
      </c>
      <c r="BM192" s="192" t="s">
        <v>328</v>
      </c>
    </row>
    <row r="193" spans="1:65" s="2" customFormat="1" ht="24.15" customHeight="1">
      <c r="A193" s="31"/>
      <c r="B193" s="32"/>
      <c r="C193" s="180" t="s">
        <v>329</v>
      </c>
      <c r="D193" s="180" t="s">
        <v>139</v>
      </c>
      <c r="E193" s="181" t="s">
        <v>330</v>
      </c>
      <c r="F193" s="182" t="s">
        <v>331</v>
      </c>
      <c r="G193" s="183" t="s">
        <v>142</v>
      </c>
      <c r="H193" s="184">
        <v>2.75</v>
      </c>
      <c r="I193" s="185"/>
      <c r="J193" s="186">
        <f t="shared" si="30"/>
        <v>0</v>
      </c>
      <c r="K193" s="187"/>
      <c r="L193" s="36"/>
      <c r="M193" s="188" t="s">
        <v>1</v>
      </c>
      <c r="N193" s="189" t="s">
        <v>45</v>
      </c>
      <c r="O193" s="68"/>
      <c r="P193" s="190">
        <f t="shared" si="31"/>
        <v>0</v>
      </c>
      <c r="Q193" s="190">
        <v>2.4000000000000001E-4</v>
      </c>
      <c r="R193" s="190">
        <f t="shared" si="32"/>
        <v>6.6E-4</v>
      </c>
      <c r="S193" s="190">
        <v>0</v>
      </c>
      <c r="T193" s="191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143</v>
      </c>
      <c r="AT193" s="192" t="s">
        <v>139</v>
      </c>
      <c r="AU193" s="192" t="s">
        <v>89</v>
      </c>
      <c r="AY193" s="14" t="s">
        <v>137</v>
      </c>
      <c r="BE193" s="193">
        <f t="shared" si="34"/>
        <v>0</v>
      </c>
      <c r="BF193" s="193">
        <f t="shared" si="35"/>
        <v>0</v>
      </c>
      <c r="BG193" s="193">
        <f t="shared" si="36"/>
        <v>0</v>
      </c>
      <c r="BH193" s="193">
        <f t="shared" si="37"/>
        <v>0</v>
      </c>
      <c r="BI193" s="193">
        <f t="shared" si="38"/>
        <v>0</v>
      </c>
      <c r="BJ193" s="14" t="s">
        <v>21</v>
      </c>
      <c r="BK193" s="193">
        <f t="shared" si="39"/>
        <v>0</v>
      </c>
      <c r="BL193" s="14" t="s">
        <v>143</v>
      </c>
      <c r="BM193" s="192" t="s">
        <v>332</v>
      </c>
    </row>
    <row r="194" spans="1:65" s="2" customFormat="1" ht="24.15" customHeight="1">
      <c r="A194" s="31"/>
      <c r="B194" s="32"/>
      <c r="C194" s="180" t="s">
        <v>333</v>
      </c>
      <c r="D194" s="180" t="s">
        <v>139</v>
      </c>
      <c r="E194" s="181" t="s">
        <v>334</v>
      </c>
      <c r="F194" s="182" t="s">
        <v>335</v>
      </c>
      <c r="G194" s="183" t="s">
        <v>142</v>
      </c>
      <c r="H194" s="184">
        <v>2.75</v>
      </c>
      <c r="I194" s="185"/>
      <c r="J194" s="186">
        <f t="shared" si="30"/>
        <v>0</v>
      </c>
      <c r="K194" s="187"/>
      <c r="L194" s="36"/>
      <c r="M194" s="188" t="s">
        <v>1</v>
      </c>
      <c r="N194" s="189" t="s">
        <v>45</v>
      </c>
      <c r="O194" s="68"/>
      <c r="P194" s="190">
        <f t="shared" si="31"/>
        <v>0</v>
      </c>
      <c r="Q194" s="190">
        <v>2.4000000000000001E-4</v>
      </c>
      <c r="R194" s="190">
        <f t="shared" si="32"/>
        <v>6.6E-4</v>
      </c>
      <c r="S194" s="190">
        <v>0</v>
      </c>
      <c r="T194" s="191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2" t="s">
        <v>143</v>
      </c>
      <c r="AT194" s="192" t="s">
        <v>139</v>
      </c>
      <c r="AU194" s="192" t="s">
        <v>89</v>
      </c>
      <c r="AY194" s="14" t="s">
        <v>137</v>
      </c>
      <c r="BE194" s="193">
        <f t="shared" si="34"/>
        <v>0</v>
      </c>
      <c r="BF194" s="193">
        <f t="shared" si="35"/>
        <v>0</v>
      </c>
      <c r="BG194" s="193">
        <f t="shared" si="36"/>
        <v>0</v>
      </c>
      <c r="BH194" s="193">
        <f t="shared" si="37"/>
        <v>0</v>
      </c>
      <c r="BI194" s="193">
        <f t="shared" si="38"/>
        <v>0</v>
      </c>
      <c r="BJ194" s="14" t="s">
        <v>21</v>
      </c>
      <c r="BK194" s="193">
        <f t="shared" si="39"/>
        <v>0</v>
      </c>
      <c r="BL194" s="14" t="s">
        <v>143</v>
      </c>
      <c r="BM194" s="192" t="s">
        <v>336</v>
      </c>
    </row>
    <row r="195" spans="1:65" s="2" customFormat="1" ht="24.15" customHeight="1">
      <c r="A195" s="31"/>
      <c r="B195" s="32"/>
      <c r="C195" s="180" t="s">
        <v>337</v>
      </c>
      <c r="D195" s="180" t="s">
        <v>139</v>
      </c>
      <c r="E195" s="181" t="s">
        <v>338</v>
      </c>
      <c r="F195" s="182" t="s">
        <v>339</v>
      </c>
      <c r="G195" s="183" t="s">
        <v>142</v>
      </c>
      <c r="H195" s="184">
        <v>31.667999999999999</v>
      </c>
      <c r="I195" s="185"/>
      <c r="J195" s="186">
        <f t="shared" si="30"/>
        <v>0</v>
      </c>
      <c r="K195" s="187"/>
      <c r="L195" s="36"/>
      <c r="M195" s="188" t="s">
        <v>1</v>
      </c>
      <c r="N195" s="189" t="s">
        <v>45</v>
      </c>
      <c r="O195" s="68"/>
      <c r="P195" s="190">
        <f t="shared" si="31"/>
        <v>0</v>
      </c>
      <c r="Q195" s="190">
        <v>1.469E-2</v>
      </c>
      <c r="R195" s="190">
        <f t="shared" si="32"/>
        <v>0.46520291999999996</v>
      </c>
      <c r="S195" s="190">
        <v>0</v>
      </c>
      <c r="T195" s="191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2" t="s">
        <v>143</v>
      </c>
      <c r="AT195" s="192" t="s">
        <v>139</v>
      </c>
      <c r="AU195" s="192" t="s">
        <v>89</v>
      </c>
      <c r="AY195" s="14" t="s">
        <v>137</v>
      </c>
      <c r="BE195" s="193">
        <f t="shared" si="34"/>
        <v>0</v>
      </c>
      <c r="BF195" s="193">
        <f t="shared" si="35"/>
        <v>0</v>
      </c>
      <c r="BG195" s="193">
        <f t="shared" si="36"/>
        <v>0</v>
      </c>
      <c r="BH195" s="193">
        <f t="shared" si="37"/>
        <v>0</v>
      </c>
      <c r="BI195" s="193">
        <f t="shared" si="38"/>
        <v>0</v>
      </c>
      <c r="BJ195" s="14" t="s">
        <v>21</v>
      </c>
      <c r="BK195" s="193">
        <f t="shared" si="39"/>
        <v>0</v>
      </c>
      <c r="BL195" s="14" t="s">
        <v>143</v>
      </c>
      <c r="BM195" s="192" t="s">
        <v>340</v>
      </c>
    </row>
    <row r="196" spans="1:65" s="2" customFormat="1" ht="16.5" customHeight="1">
      <c r="A196" s="31"/>
      <c r="B196" s="32"/>
      <c r="C196" s="180" t="s">
        <v>341</v>
      </c>
      <c r="D196" s="180" t="s">
        <v>139</v>
      </c>
      <c r="E196" s="181" t="s">
        <v>342</v>
      </c>
      <c r="F196" s="182" t="s">
        <v>343</v>
      </c>
      <c r="G196" s="183" t="s">
        <v>142</v>
      </c>
      <c r="H196" s="184">
        <v>31.667999999999999</v>
      </c>
      <c r="I196" s="185"/>
      <c r="J196" s="186">
        <f t="shared" si="30"/>
        <v>0</v>
      </c>
      <c r="K196" s="187"/>
      <c r="L196" s="36"/>
      <c r="M196" s="188" t="s">
        <v>1</v>
      </c>
      <c r="N196" s="189" t="s">
        <v>45</v>
      </c>
      <c r="O196" s="68"/>
      <c r="P196" s="190">
        <f t="shared" si="31"/>
        <v>0</v>
      </c>
      <c r="Q196" s="190">
        <v>0</v>
      </c>
      <c r="R196" s="190">
        <f t="shared" si="32"/>
        <v>0</v>
      </c>
      <c r="S196" s="190">
        <v>0</v>
      </c>
      <c r="T196" s="191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2" t="s">
        <v>143</v>
      </c>
      <c r="AT196" s="192" t="s">
        <v>139</v>
      </c>
      <c r="AU196" s="192" t="s">
        <v>89</v>
      </c>
      <c r="AY196" s="14" t="s">
        <v>137</v>
      </c>
      <c r="BE196" s="193">
        <f t="shared" si="34"/>
        <v>0</v>
      </c>
      <c r="BF196" s="193">
        <f t="shared" si="35"/>
        <v>0</v>
      </c>
      <c r="BG196" s="193">
        <f t="shared" si="36"/>
        <v>0</v>
      </c>
      <c r="BH196" s="193">
        <f t="shared" si="37"/>
        <v>0</v>
      </c>
      <c r="BI196" s="193">
        <f t="shared" si="38"/>
        <v>0</v>
      </c>
      <c r="BJ196" s="14" t="s">
        <v>21</v>
      </c>
      <c r="BK196" s="193">
        <f t="shared" si="39"/>
        <v>0</v>
      </c>
      <c r="BL196" s="14" t="s">
        <v>143</v>
      </c>
      <c r="BM196" s="192" t="s">
        <v>344</v>
      </c>
    </row>
    <row r="197" spans="1:65" s="2" customFormat="1" ht="24.15" customHeight="1">
      <c r="A197" s="31"/>
      <c r="B197" s="32"/>
      <c r="C197" s="180" t="s">
        <v>345</v>
      </c>
      <c r="D197" s="180" t="s">
        <v>139</v>
      </c>
      <c r="E197" s="181" t="s">
        <v>346</v>
      </c>
      <c r="F197" s="182" t="s">
        <v>347</v>
      </c>
      <c r="G197" s="183" t="s">
        <v>142</v>
      </c>
      <c r="H197" s="184">
        <v>31.667999999999999</v>
      </c>
      <c r="I197" s="185"/>
      <c r="J197" s="186">
        <f t="shared" si="30"/>
        <v>0</v>
      </c>
      <c r="K197" s="187"/>
      <c r="L197" s="36"/>
      <c r="M197" s="188" t="s">
        <v>1</v>
      </c>
      <c r="N197" s="189" t="s">
        <v>45</v>
      </c>
      <c r="O197" s="68"/>
      <c r="P197" s="190">
        <f t="shared" si="31"/>
        <v>0</v>
      </c>
      <c r="Q197" s="190">
        <v>2.4000000000000001E-4</v>
      </c>
      <c r="R197" s="190">
        <f t="shared" si="32"/>
        <v>7.6003199999999998E-3</v>
      </c>
      <c r="S197" s="190">
        <v>0</v>
      </c>
      <c r="T197" s="191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143</v>
      </c>
      <c r="AT197" s="192" t="s">
        <v>139</v>
      </c>
      <c r="AU197" s="192" t="s">
        <v>89</v>
      </c>
      <c r="AY197" s="14" t="s">
        <v>137</v>
      </c>
      <c r="BE197" s="193">
        <f t="shared" si="34"/>
        <v>0</v>
      </c>
      <c r="BF197" s="193">
        <f t="shared" si="35"/>
        <v>0</v>
      </c>
      <c r="BG197" s="193">
        <f t="shared" si="36"/>
        <v>0</v>
      </c>
      <c r="BH197" s="193">
        <f t="shared" si="37"/>
        <v>0</v>
      </c>
      <c r="BI197" s="193">
        <f t="shared" si="38"/>
        <v>0</v>
      </c>
      <c r="BJ197" s="14" t="s">
        <v>21</v>
      </c>
      <c r="BK197" s="193">
        <f t="shared" si="39"/>
        <v>0</v>
      </c>
      <c r="BL197" s="14" t="s">
        <v>143</v>
      </c>
      <c r="BM197" s="192" t="s">
        <v>348</v>
      </c>
    </row>
    <row r="198" spans="1:65" s="2" customFormat="1" ht="24.15" customHeight="1">
      <c r="A198" s="31"/>
      <c r="B198" s="32"/>
      <c r="C198" s="180" t="s">
        <v>349</v>
      </c>
      <c r="D198" s="180" t="s">
        <v>139</v>
      </c>
      <c r="E198" s="181" t="s">
        <v>350</v>
      </c>
      <c r="F198" s="182" t="s">
        <v>351</v>
      </c>
      <c r="G198" s="183" t="s">
        <v>142</v>
      </c>
      <c r="H198" s="184">
        <v>31.667999999999999</v>
      </c>
      <c r="I198" s="185"/>
      <c r="J198" s="186">
        <f t="shared" si="30"/>
        <v>0</v>
      </c>
      <c r="K198" s="187"/>
      <c r="L198" s="36"/>
      <c r="M198" s="188" t="s">
        <v>1</v>
      </c>
      <c r="N198" s="189" t="s">
        <v>45</v>
      </c>
      <c r="O198" s="68"/>
      <c r="P198" s="190">
        <f t="shared" si="31"/>
        <v>0</v>
      </c>
      <c r="Q198" s="190">
        <v>2.4000000000000001E-4</v>
      </c>
      <c r="R198" s="190">
        <f t="shared" si="32"/>
        <v>7.6003199999999998E-3</v>
      </c>
      <c r="S198" s="190">
        <v>0</v>
      </c>
      <c r="T198" s="191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2" t="s">
        <v>143</v>
      </c>
      <c r="AT198" s="192" t="s">
        <v>139</v>
      </c>
      <c r="AU198" s="192" t="s">
        <v>89</v>
      </c>
      <c r="AY198" s="14" t="s">
        <v>137</v>
      </c>
      <c r="BE198" s="193">
        <f t="shared" si="34"/>
        <v>0</v>
      </c>
      <c r="BF198" s="193">
        <f t="shared" si="35"/>
        <v>0</v>
      </c>
      <c r="BG198" s="193">
        <f t="shared" si="36"/>
        <v>0</v>
      </c>
      <c r="BH198" s="193">
        <f t="shared" si="37"/>
        <v>0</v>
      </c>
      <c r="BI198" s="193">
        <f t="shared" si="38"/>
        <v>0</v>
      </c>
      <c r="BJ198" s="14" t="s">
        <v>21</v>
      </c>
      <c r="BK198" s="193">
        <f t="shared" si="39"/>
        <v>0</v>
      </c>
      <c r="BL198" s="14" t="s">
        <v>143</v>
      </c>
      <c r="BM198" s="192" t="s">
        <v>352</v>
      </c>
    </row>
    <row r="199" spans="1:65" s="2" customFormat="1" ht="49" customHeight="1">
      <c r="A199" s="31"/>
      <c r="B199" s="32"/>
      <c r="C199" s="180" t="s">
        <v>353</v>
      </c>
      <c r="D199" s="180" t="s">
        <v>139</v>
      </c>
      <c r="E199" s="181" t="s">
        <v>354</v>
      </c>
      <c r="F199" s="182" t="s">
        <v>355</v>
      </c>
      <c r="G199" s="183" t="s">
        <v>223</v>
      </c>
      <c r="H199" s="184">
        <v>1</v>
      </c>
      <c r="I199" s="185"/>
      <c r="J199" s="186">
        <f t="shared" si="30"/>
        <v>0</v>
      </c>
      <c r="K199" s="187"/>
      <c r="L199" s="36"/>
      <c r="M199" s="188" t="s">
        <v>1</v>
      </c>
      <c r="N199" s="189" t="s">
        <v>45</v>
      </c>
      <c r="O199" s="68"/>
      <c r="P199" s="190">
        <f t="shared" si="31"/>
        <v>0</v>
      </c>
      <c r="Q199" s="190">
        <v>0</v>
      </c>
      <c r="R199" s="190">
        <f t="shared" si="32"/>
        <v>0</v>
      </c>
      <c r="S199" s="190">
        <v>0</v>
      </c>
      <c r="T199" s="191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143</v>
      </c>
      <c r="AT199" s="192" t="s">
        <v>139</v>
      </c>
      <c r="AU199" s="192" t="s">
        <v>89</v>
      </c>
      <c r="AY199" s="14" t="s">
        <v>137</v>
      </c>
      <c r="BE199" s="193">
        <f t="shared" si="34"/>
        <v>0</v>
      </c>
      <c r="BF199" s="193">
        <f t="shared" si="35"/>
        <v>0</v>
      </c>
      <c r="BG199" s="193">
        <f t="shared" si="36"/>
        <v>0</v>
      </c>
      <c r="BH199" s="193">
        <f t="shared" si="37"/>
        <v>0</v>
      </c>
      <c r="BI199" s="193">
        <f t="shared" si="38"/>
        <v>0</v>
      </c>
      <c r="BJ199" s="14" t="s">
        <v>21</v>
      </c>
      <c r="BK199" s="193">
        <f t="shared" si="39"/>
        <v>0</v>
      </c>
      <c r="BL199" s="14" t="s">
        <v>143</v>
      </c>
      <c r="BM199" s="192" t="s">
        <v>356</v>
      </c>
    </row>
    <row r="200" spans="1:65" s="2" customFormat="1" ht="37.75" customHeight="1">
      <c r="A200" s="31"/>
      <c r="B200" s="32"/>
      <c r="C200" s="180" t="s">
        <v>357</v>
      </c>
      <c r="D200" s="180" t="s">
        <v>139</v>
      </c>
      <c r="E200" s="181" t="s">
        <v>358</v>
      </c>
      <c r="F200" s="182" t="s">
        <v>359</v>
      </c>
      <c r="G200" s="183" t="s">
        <v>223</v>
      </c>
      <c r="H200" s="184">
        <v>1</v>
      </c>
      <c r="I200" s="185"/>
      <c r="J200" s="186">
        <f t="shared" si="30"/>
        <v>0</v>
      </c>
      <c r="K200" s="187"/>
      <c r="L200" s="36"/>
      <c r="M200" s="188" t="s">
        <v>1</v>
      </c>
      <c r="N200" s="189" t="s">
        <v>45</v>
      </c>
      <c r="O200" s="68"/>
      <c r="P200" s="190">
        <f t="shared" si="31"/>
        <v>0</v>
      </c>
      <c r="Q200" s="190">
        <v>0</v>
      </c>
      <c r="R200" s="190">
        <f t="shared" si="32"/>
        <v>0</v>
      </c>
      <c r="S200" s="190">
        <v>0</v>
      </c>
      <c r="T200" s="191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2" t="s">
        <v>143</v>
      </c>
      <c r="AT200" s="192" t="s">
        <v>139</v>
      </c>
      <c r="AU200" s="192" t="s">
        <v>89</v>
      </c>
      <c r="AY200" s="14" t="s">
        <v>137</v>
      </c>
      <c r="BE200" s="193">
        <f t="shared" si="34"/>
        <v>0</v>
      </c>
      <c r="BF200" s="193">
        <f t="shared" si="35"/>
        <v>0</v>
      </c>
      <c r="BG200" s="193">
        <f t="shared" si="36"/>
        <v>0</v>
      </c>
      <c r="BH200" s="193">
        <f t="shared" si="37"/>
        <v>0</v>
      </c>
      <c r="BI200" s="193">
        <f t="shared" si="38"/>
        <v>0</v>
      </c>
      <c r="BJ200" s="14" t="s">
        <v>21</v>
      </c>
      <c r="BK200" s="193">
        <f t="shared" si="39"/>
        <v>0</v>
      </c>
      <c r="BL200" s="14" t="s">
        <v>143</v>
      </c>
      <c r="BM200" s="192" t="s">
        <v>360</v>
      </c>
    </row>
    <row r="201" spans="1:65" s="2" customFormat="1" ht="44.25" customHeight="1">
      <c r="A201" s="31"/>
      <c r="B201" s="32"/>
      <c r="C201" s="180" t="s">
        <v>361</v>
      </c>
      <c r="D201" s="180" t="s">
        <v>139</v>
      </c>
      <c r="E201" s="181" t="s">
        <v>362</v>
      </c>
      <c r="F201" s="182" t="s">
        <v>363</v>
      </c>
      <c r="G201" s="183" t="s">
        <v>223</v>
      </c>
      <c r="H201" s="184">
        <v>1</v>
      </c>
      <c r="I201" s="185"/>
      <c r="J201" s="186">
        <f t="shared" si="30"/>
        <v>0</v>
      </c>
      <c r="K201" s="187"/>
      <c r="L201" s="36"/>
      <c r="M201" s="188" t="s">
        <v>1</v>
      </c>
      <c r="N201" s="189" t="s">
        <v>45</v>
      </c>
      <c r="O201" s="68"/>
      <c r="P201" s="190">
        <f t="shared" si="31"/>
        <v>0</v>
      </c>
      <c r="Q201" s="190">
        <v>0</v>
      </c>
      <c r="R201" s="190">
        <f t="shared" si="32"/>
        <v>0</v>
      </c>
      <c r="S201" s="190">
        <v>0</v>
      </c>
      <c r="T201" s="191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143</v>
      </c>
      <c r="AT201" s="192" t="s">
        <v>139</v>
      </c>
      <c r="AU201" s="192" t="s">
        <v>89</v>
      </c>
      <c r="AY201" s="14" t="s">
        <v>137</v>
      </c>
      <c r="BE201" s="193">
        <f t="shared" si="34"/>
        <v>0</v>
      </c>
      <c r="BF201" s="193">
        <f t="shared" si="35"/>
        <v>0</v>
      </c>
      <c r="BG201" s="193">
        <f t="shared" si="36"/>
        <v>0</v>
      </c>
      <c r="BH201" s="193">
        <f t="shared" si="37"/>
        <v>0</v>
      </c>
      <c r="BI201" s="193">
        <f t="shared" si="38"/>
        <v>0</v>
      </c>
      <c r="BJ201" s="14" t="s">
        <v>21</v>
      </c>
      <c r="BK201" s="193">
        <f t="shared" si="39"/>
        <v>0</v>
      </c>
      <c r="BL201" s="14" t="s">
        <v>143</v>
      </c>
      <c r="BM201" s="192" t="s">
        <v>364</v>
      </c>
    </row>
    <row r="202" spans="1:65" s="12" customFormat="1" ht="22.75" customHeight="1">
      <c r="B202" s="164"/>
      <c r="C202" s="165"/>
      <c r="D202" s="166" t="s">
        <v>79</v>
      </c>
      <c r="E202" s="178" t="s">
        <v>365</v>
      </c>
      <c r="F202" s="178" t="s">
        <v>366</v>
      </c>
      <c r="G202" s="165"/>
      <c r="H202" s="165"/>
      <c r="I202" s="168"/>
      <c r="J202" s="179">
        <f>BK202</f>
        <v>0</v>
      </c>
      <c r="K202" s="165"/>
      <c r="L202" s="170"/>
      <c r="M202" s="171"/>
      <c r="N202" s="172"/>
      <c r="O202" s="172"/>
      <c r="P202" s="173">
        <f>SUM(P203:P205)</f>
        <v>0</v>
      </c>
      <c r="Q202" s="172"/>
      <c r="R202" s="173">
        <f>SUM(R203:R205)</f>
        <v>2.1975967000000001</v>
      </c>
      <c r="S202" s="172"/>
      <c r="T202" s="174">
        <f>SUM(T203:T205)</f>
        <v>0</v>
      </c>
      <c r="AR202" s="175" t="s">
        <v>21</v>
      </c>
      <c r="AT202" s="176" t="s">
        <v>79</v>
      </c>
      <c r="AU202" s="176" t="s">
        <v>21</v>
      </c>
      <c r="AY202" s="175" t="s">
        <v>137</v>
      </c>
      <c r="BK202" s="177">
        <f>SUM(BK203:BK205)</f>
        <v>0</v>
      </c>
    </row>
    <row r="203" spans="1:65" s="2" customFormat="1" ht="24.15" customHeight="1">
      <c r="A203" s="31"/>
      <c r="B203" s="32"/>
      <c r="C203" s="180" t="s">
        <v>367</v>
      </c>
      <c r="D203" s="180" t="s">
        <v>139</v>
      </c>
      <c r="E203" s="181" t="s">
        <v>368</v>
      </c>
      <c r="F203" s="182" t="s">
        <v>369</v>
      </c>
      <c r="G203" s="183" t="s">
        <v>142</v>
      </c>
      <c r="H203" s="184">
        <v>21.486999999999998</v>
      </c>
      <c r="I203" s="185"/>
      <c r="J203" s="186">
        <f>ROUND(I203*H203,2)</f>
        <v>0</v>
      </c>
      <c r="K203" s="187"/>
      <c r="L203" s="36"/>
      <c r="M203" s="188" t="s">
        <v>1</v>
      </c>
      <c r="N203" s="189" t="s">
        <v>45</v>
      </c>
      <c r="O203" s="68"/>
      <c r="P203" s="190">
        <f>O203*H203</f>
        <v>0</v>
      </c>
      <c r="Q203" s="190">
        <v>4.1000000000000003E-3</v>
      </c>
      <c r="R203" s="190">
        <f>Q203*H203</f>
        <v>8.80967E-2</v>
      </c>
      <c r="S203" s="190">
        <v>0</v>
      </c>
      <c r="T203" s="19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143</v>
      </c>
      <c r="AT203" s="192" t="s">
        <v>139</v>
      </c>
      <c r="AU203" s="192" t="s">
        <v>89</v>
      </c>
      <c r="AY203" s="14" t="s">
        <v>137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4" t="s">
        <v>21</v>
      </c>
      <c r="BK203" s="193">
        <f>ROUND(I203*H203,2)</f>
        <v>0</v>
      </c>
      <c r="BL203" s="14" t="s">
        <v>143</v>
      </c>
      <c r="BM203" s="192" t="s">
        <v>370</v>
      </c>
    </row>
    <row r="204" spans="1:65" s="2" customFormat="1" ht="24.15" customHeight="1">
      <c r="A204" s="31"/>
      <c r="B204" s="32"/>
      <c r="C204" s="180" t="s">
        <v>371</v>
      </c>
      <c r="D204" s="180" t="s">
        <v>139</v>
      </c>
      <c r="E204" s="181" t="s">
        <v>372</v>
      </c>
      <c r="F204" s="182" t="s">
        <v>373</v>
      </c>
      <c r="G204" s="183" t="s">
        <v>142</v>
      </c>
      <c r="H204" s="184">
        <v>1.96</v>
      </c>
      <c r="I204" s="185"/>
      <c r="J204" s="186">
        <f>ROUND(I204*H204,2)</f>
        <v>0</v>
      </c>
      <c r="K204" s="187"/>
      <c r="L204" s="36"/>
      <c r="M204" s="188" t="s">
        <v>1</v>
      </c>
      <c r="N204" s="189" t="s">
        <v>45</v>
      </c>
      <c r="O204" s="68"/>
      <c r="P204" s="190">
        <f>O204*H204</f>
        <v>0</v>
      </c>
      <c r="Q204" s="190">
        <v>0.08</v>
      </c>
      <c r="R204" s="190">
        <f>Q204*H204</f>
        <v>0.15679999999999999</v>
      </c>
      <c r="S204" s="190">
        <v>0</v>
      </c>
      <c r="T204" s="191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2" t="s">
        <v>143</v>
      </c>
      <c r="AT204" s="192" t="s">
        <v>139</v>
      </c>
      <c r="AU204" s="192" t="s">
        <v>89</v>
      </c>
      <c r="AY204" s="14" t="s">
        <v>137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4" t="s">
        <v>21</v>
      </c>
      <c r="BK204" s="193">
        <f>ROUND(I204*H204,2)</f>
        <v>0</v>
      </c>
      <c r="BL204" s="14" t="s">
        <v>143</v>
      </c>
      <c r="BM204" s="192" t="s">
        <v>374</v>
      </c>
    </row>
    <row r="205" spans="1:65" s="2" customFormat="1" ht="24.15" customHeight="1">
      <c r="A205" s="31"/>
      <c r="B205" s="32"/>
      <c r="C205" s="180" t="s">
        <v>375</v>
      </c>
      <c r="D205" s="180" t="s">
        <v>139</v>
      </c>
      <c r="E205" s="181" t="s">
        <v>376</v>
      </c>
      <c r="F205" s="182" t="s">
        <v>377</v>
      </c>
      <c r="G205" s="183" t="s">
        <v>142</v>
      </c>
      <c r="H205" s="184">
        <v>19.527000000000001</v>
      </c>
      <c r="I205" s="185"/>
      <c r="J205" s="186">
        <f>ROUND(I205*H205,2)</f>
        <v>0</v>
      </c>
      <c r="K205" s="187"/>
      <c r="L205" s="36"/>
      <c r="M205" s="188" t="s">
        <v>1</v>
      </c>
      <c r="N205" s="189" t="s">
        <v>45</v>
      </c>
      <c r="O205" s="68"/>
      <c r="P205" s="190">
        <f>O205*H205</f>
        <v>0</v>
      </c>
      <c r="Q205" s="190">
        <v>0.1</v>
      </c>
      <c r="R205" s="190">
        <f>Q205*H205</f>
        <v>1.9527000000000001</v>
      </c>
      <c r="S205" s="190">
        <v>0</v>
      </c>
      <c r="T205" s="19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143</v>
      </c>
      <c r="AT205" s="192" t="s">
        <v>139</v>
      </c>
      <c r="AU205" s="192" t="s">
        <v>89</v>
      </c>
      <c r="AY205" s="14" t="s">
        <v>137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4" t="s">
        <v>21</v>
      </c>
      <c r="BK205" s="193">
        <f>ROUND(I205*H205,2)</f>
        <v>0</v>
      </c>
      <c r="BL205" s="14" t="s">
        <v>143</v>
      </c>
      <c r="BM205" s="192" t="s">
        <v>378</v>
      </c>
    </row>
    <row r="206" spans="1:65" s="12" customFormat="1" ht="22.75" customHeight="1">
      <c r="B206" s="164"/>
      <c r="C206" s="165"/>
      <c r="D206" s="166" t="s">
        <v>79</v>
      </c>
      <c r="E206" s="178" t="s">
        <v>379</v>
      </c>
      <c r="F206" s="178" t="s">
        <v>380</v>
      </c>
      <c r="G206" s="165"/>
      <c r="H206" s="165"/>
      <c r="I206" s="168"/>
      <c r="J206" s="179">
        <f>BK206</f>
        <v>0</v>
      </c>
      <c r="K206" s="165"/>
      <c r="L206" s="170"/>
      <c r="M206" s="171"/>
      <c r="N206" s="172"/>
      <c r="O206" s="172"/>
      <c r="P206" s="173">
        <f>SUM(P207:P209)</f>
        <v>0</v>
      </c>
      <c r="Q206" s="172"/>
      <c r="R206" s="173">
        <f>SUM(R207:R209)</f>
        <v>6.3682759200000003</v>
      </c>
      <c r="S206" s="172"/>
      <c r="T206" s="174">
        <f>SUM(T207:T209)</f>
        <v>0</v>
      </c>
      <c r="AR206" s="175" t="s">
        <v>21</v>
      </c>
      <c r="AT206" s="176" t="s">
        <v>79</v>
      </c>
      <c r="AU206" s="176" t="s">
        <v>21</v>
      </c>
      <c r="AY206" s="175" t="s">
        <v>137</v>
      </c>
      <c r="BK206" s="177">
        <f>SUM(BK207:BK209)</f>
        <v>0</v>
      </c>
    </row>
    <row r="207" spans="1:65" s="2" customFormat="1" ht="33" customHeight="1">
      <c r="A207" s="31"/>
      <c r="B207" s="32"/>
      <c r="C207" s="180" t="s">
        <v>381</v>
      </c>
      <c r="D207" s="180" t="s">
        <v>139</v>
      </c>
      <c r="E207" s="181" t="s">
        <v>382</v>
      </c>
      <c r="F207" s="182" t="s">
        <v>383</v>
      </c>
      <c r="G207" s="183" t="s">
        <v>158</v>
      </c>
      <c r="H207" s="184">
        <v>23.6</v>
      </c>
      <c r="I207" s="185"/>
      <c r="J207" s="186">
        <f>ROUND(I207*H207,2)</f>
        <v>0</v>
      </c>
      <c r="K207" s="187"/>
      <c r="L207" s="36"/>
      <c r="M207" s="188" t="s">
        <v>1</v>
      </c>
      <c r="N207" s="189" t="s">
        <v>45</v>
      </c>
      <c r="O207" s="68"/>
      <c r="P207" s="190">
        <f>O207*H207</f>
        <v>0</v>
      </c>
      <c r="Q207" s="190">
        <v>0.14041999999999999</v>
      </c>
      <c r="R207" s="190">
        <f>Q207*H207</f>
        <v>3.3139119999999997</v>
      </c>
      <c r="S207" s="190">
        <v>0</v>
      </c>
      <c r="T207" s="19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143</v>
      </c>
      <c r="AT207" s="192" t="s">
        <v>139</v>
      </c>
      <c r="AU207" s="192" t="s">
        <v>89</v>
      </c>
      <c r="AY207" s="14" t="s">
        <v>137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4" t="s">
        <v>21</v>
      </c>
      <c r="BK207" s="193">
        <f>ROUND(I207*H207,2)</f>
        <v>0</v>
      </c>
      <c r="BL207" s="14" t="s">
        <v>143</v>
      </c>
      <c r="BM207" s="192" t="s">
        <v>384</v>
      </c>
    </row>
    <row r="208" spans="1:65" s="2" customFormat="1" ht="16.5" customHeight="1">
      <c r="A208" s="31"/>
      <c r="B208" s="32"/>
      <c r="C208" s="194" t="s">
        <v>385</v>
      </c>
      <c r="D208" s="194" t="s">
        <v>201</v>
      </c>
      <c r="E208" s="195" t="s">
        <v>386</v>
      </c>
      <c r="F208" s="196" t="s">
        <v>387</v>
      </c>
      <c r="G208" s="197" t="s">
        <v>158</v>
      </c>
      <c r="H208" s="198">
        <v>25.96</v>
      </c>
      <c r="I208" s="199"/>
      <c r="J208" s="200">
        <f>ROUND(I208*H208,2)</f>
        <v>0</v>
      </c>
      <c r="K208" s="201"/>
      <c r="L208" s="202"/>
      <c r="M208" s="203" t="s">
        <v>1</v>
      </c>
      <c r="N208" s="204" t="s">
        <v>45</v>
      </c>
      <c r="O208" s="68"/>
      <c r="P208" s="190">
        <f>O208*H208</f>
        <v>0</v>
      </c>
      <c r="Q208" s="190">
        <v>5.6120000000000003E-2</v>
      </c>
      <c r="R208" s="190">
        <f>Q208*H208</f>
        <v>1.4568752</v>
      </c>
      <c r="S208" s="190">
        <v>0</v>
      </c>
      <c r="T208" s="191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2" t="s">
        <v>169</v>
      </c>
      <c r="AT208" s="192" t="s">
        <v>201</v>
      </c>
      <c r="AU208" s="192" t="s">
        <v>89</v>
      </c>
      <c r="AY208" s="14" t="s">
        <v>137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4" t="s">
        <v>21</v>
      </c>
      <c r="BK208" s="193">
        <f>ROUND(I208*H208,2)</f>
        <v>0</v>
      </c>
      <c r="BL208" s="14" t="s">
        <v>143</v>
      </c>
      <c r="BM208" s="192" t="s">
        <v>388</v>
      </c>
    </row>
    <row r="209" spans="1:65" s="2" customFormat="1" ht="24.15" customHeight="1">
      <c r="A209" s="31"/>
      <c r="B209" s="32"/>
      <c r="C209" s="180" t="s">
        <v>389</v>
      </c>
      <c r="D209" s="180" t="s">
        <v>139</v>
      </c>
      <c r="E209" s="181" t="s">
        <v>390</v>
      </c>
      <c r="F209" s="182" t="s">
        <v>391</v>
      </c>
      <c r="G209" s="183" t="s">
        <v>163</v>
      </c>
      <c r="H209" s="184">
        <v>0.70799999999999996</v>
      </c>
      <c r="I209" s="185"/>
      <c r="J209" s="186">
        <f>ROUND(I209*H209,2)</f>
        <v>0</v>
      </c>
      <c r="K209" s="187"/>
      <c r="L209" s="36"/>
      <c r="M209" s="188" t="s">
        <v>1</v>
      </c>
      <c r="N209" s="189" t="s">
        <v>45</v>
      </c>
      <c r="O209" s="68"/>
      <c r="P209" s="190">
        <f>O209*H209</f>
        <v>0</v>
      </c>
      <c r="Q209" s="190">
        <v>2.2563399999999998</v>
      </c>
      <c r="R209" s="190">
        <f>Q209*H209</f>
        <v>1.5974887199999999</v>
      </c>
      <c r="S209" s="190">
        <v>0</v>
      </c>
      <c r="T209" s="191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2" t="s">
        <v>143</v>
      </c>
      <c r="AT209" s="192" t="s">
        <v>139</v>
      </c>
      <c r="AU209" s="192" t="s">
        <v>89</v>
      </c>
      <c r="AY209" s="14" t="s">
        <v>137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4" t="s">
        <v>21</v>
      </c>
      <c r="BK209" s="193">
        <f>ROUND(I209*H209,2)</f>
        <v>0</v>
      </c>
      <c r="BL209" s="14" t="s">
        <v>143</v>
      </c>
      <c r="BM209" s="192" t="s">
        <v>392</v>
      </c>
    </row>
    <row r="210" spans="1:65" s="12" customFormat="1" ht="22.75" customHeight="1">
      <c r="B210" s="164"/>
      <c r="C210" s="165"/>
      <c r="D210" s="166" t="s">
        <v>79</v>
      </c>
      <c r="E210" s="178" t="s">
        <v>393</v>
      </c>
      <c r="F210" s="178" t="s">
        <v>394</v>
      </c>
      <c r="G210" s="165"/>
      <c r="H210" s="165"/>
      <c r="I210" s="168"/>
      <c r="J210" s="179">
        <f>BK210</f>
        <v>0</v>
      </c>
      <c r="K210" s="165"/>
      <c r="L210" s="170"/>
      <c r="M210" s="171"/>
      <c r="N210" s="172"/>
      <c r="O210" s="172"/>
      <c r="P210" s="173">
        <f>SUM(P211:P219)</f>
        <v>0</v>
      </c>
      <c r="Q210" s="172"/>
      <c r="R210" s="173">
        <f>SUM(R211:R219)</f>
        <v>0</v>
      </c>
      <c r="S210" s="172"/>
      <c r="T210" s="174">
        <f>SUM(T211:T219)</f>
        <v>0</v>
      </c>
      <c r="AR210" s="175" t="s">
        <v>21</v>
      </c>
      <c r="AT210" s="176" t="s">
        <v>79</v>
      </c>
      <c r="AU210" s="176" t="s">
        <v>21</v>
      </c>
      <c r="AY210" s="175" t="s">
        <v>137</v>
      </c>
      <c r="BK210" s="177">
        <f>SUM(BK211:BK219)</f>
        <v>0</v>
      </c>
    </row>
    <row r="211" spans="1:65" s="2" customFormat="1" ht="33" customHeight="1">
      <c r="A211" s="31"/>
      <c r="B211" s="32"/>
      <c r="C211" s="180" t="s">
        <v>395</v>
      </c>
      <c r="D211" s="180" t="s">
        <v>139</v>
      </c>
      <c r="E211" s="181" t="s">
        <v>396</v>
      </c>
      <c r="F211" s="182" t="s">
        <v>397</v>
      </c>
      <c r="G211" s="183" t="s">
        <v>142</v>
      </c>
      <c r="H211" s="184">
        <v>82.8</v>
      </c>
      <c r="I211" s="185"/>
      <c r="J211" s="186">
        <f t="shared" ref="J211:J219" si="40">ROUND(I211*H211,2)</f>
        <v>0</v>
      </c>
      <c r="K211" s="187"/>
      <c r="L211" s="36"/>
      <c r="M211" s="188" t="s">
        <v>1</v>
      </c>
      <c r="N211" s="189" t="s">
        <v>45</v>
      </c>
      <c r="O211" s="68"/>
      <c r="P211" s="190">
        <f t="shared" ref="P211:P219" si="41">O211*H211</f>
        <v>0</v>
      </c>
      <c r="Q211" s="190">
        <v>0</v>
      </c>
      <c r="R211" s="190">
        <f t="shared" ref="R211:R219" si="42">Q211*H211</f>
        <v>0</v>
      </c>
      <c r="S211" s="190">
        <v>0</v>
      </c>
      <c r="T211" s="191">
        <f t="shared" ref="T211:T219" si="43"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2" t="s">
        <v>143</v>
      </c>
      <c r="AT211" s="192" t="s">
        <v>139</v>
      </c>
      <c r="AU211" s="192" t="s">
        <v>89</v>
      </c>
      <c r="AY211" s="14" t="s">
        <v>137</v>
      </c>
      <c r="BE211" s="193">
        <f t="shared" ref="BE211:BE219" si="44">IF(N211="základní",J211,0)</f>
        <v>0</v>
      </c>
      <c r="BF211" s="193">
        <f t="shared" ref="BF211:BF219" si="45">IF(N211="snížená",J211,0)</f>
        <v>0</v>
      </c>
      <c r="BG211" s="193">
        <f t="shared" ref="BG211:BG219" si="46">IF(N211="zákl. přenesená",J211,0)</f>
        <v>0</v>
      </c>
      <c r="BH211" s="193">
        <f t="shared" ref="BH211:BH219" si="47">IF(N211="sníž. přenesená",J211,0)</f>
        <v>0</v>
      </c>
      <c r="BI211" s="193">
        <f t="shared" ref="BI211:BI219" si="48">IF(N211="nulová",J211,0)</f>
        <v>0</v>
      </c>
      <c r="BJ211" s="14" t="s">
        <v>21</v>
      </c>
      <c r="BK211" s="193">
        <f t="shared" ref="BK211:BK219" si="49">ROUND(I211*H211,2)</f>
        <v>0</v>
      </c>
      <c r="BL211" s="14" t="s">
        <v>143</v>
      </c>
      <c r="BM211" s="192" t="s">
        <v>398</v>
      </c>
    </row>
    <row r="212" spans="1:65" s="2" customFormat="1" ht="33" customHeight="1">
      <c r="A212" s="31"/>
      <c r="B212" s="32"/>
      <c r="C212" s="180" t="s">
        <v>315</v>
      </c>
      <c r="D212" s="180" t="s">
        <v>139</v>
      </c>
      <c r="E212" s="181" t="s">
        <v>399</v>
      </c>
      <c r="F212" s="182" t="s">
        <v>400</v>
      </c>
      <c r="G212" s="183" t="s">
        <v>142</v>
      </c>
      <c r="H212" s="184">
        <v>7452</v>
      </c>
      <c r="I212" s="185"/>
      <c r="J212" s="186">
        <f t="shared" si="40"/>
        <v>0</v>
      </c>
      <c r="K212" s="187"/>
      <c r="L212" s="36"/>
      <c r="M212" s="188" t="s">
        <v>1</v>
      </c>
      <c r="N212" s="189" t="s">
        <v>45</v>
      </c>
      <c r="O212" s="68"/>
      <c r="P212" s="190">
        <f t="shared" si="41"/>
        <v>0</v>
      </c>
      <c r="Q212" s="190">
        <v>0</v>
      </c>
      <c r="R212" s="190">
        <f t="shared" si="42"/>
        <v>0</v>
      </c>
      <c r="S212" s="190">
        <v>0</v>
      </c>
      <c r="T212" s="191">
        <f t="shared" si="4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2" t="s">
        <v>143</v>
      </c>
      <c r="AT212" s="192" t="s">
        <v>139</v>
      </c>
      <c r="AU212" s="192" t="s">
        <v>89</v>
      </c>
      <c r="AY212" s="14" t="s">
        <v>137</v>
      </c>
      <c r="BE212" s="193">
        <f t="shared" si="44"/>
        <v>0</v>
      </c>
      <c r="BF212" s="193">
        <f t="shared" si="45"/>
        <v>0</v>
      </c>
      <c r="BG212" s="193">
        <f t="shared" si="46"/>
        <v>0</v>
      </c>
      <c r="BH212" s="193">
        <f t="shared" si="47"/>
        <v>0</v>
      </c>
      <c r="BI212" s="193">
        <f t="shared" si="48"/>
        <v>0</v>
      </c>
      <c r="BJ212" s="14" t="s">
        <v>21</v>
      </c>
      <c r="BK212" s="193">
        <f t="shared" si="49"/>
        <v>0</v>
      </c>
      <c r="BL212" s="14" t="s">
        <v>143</v>
      </c>
      <c r="BM212" s="192" t="s">
        <v>401</v>
      </c>
    </row>
    <row r="213" spans="1:65" s="2" customFormat="1" ht="33" customHeight="1">
      <c r="A213" s="31"/>
      <c r="B213" s="32"/>
      <c r="C213" s="180" t="s">
        <v>365</v>
      </c>
      <c r="D213" s="180" t="s">
        <v>139</v>
      </c>
      <c r="E213" s="181" t="s">
        <v>402</v>
      </c>
      <c r="F213" s="182" t="s">
        <v>403</v>
      </c>
      <c r="G213" s="183" t="s">
        <v>142</v>
      </c>
      <c r="H213" s="184">
        <v>82.8</v>
      </c>
      <c r="I213" s="185"/>
      <c r="J213" s="186">
        <f t="shared" si="40"/>
        <v>0</v>
      </c>
      <c r="K213" s="187"/>
      <c r="L213" s="36"/>
      <c r="M213" s="188" t="s">
        <v>1</v>
      </c>
      <c r="N213" s="189" t="s">
        <v>45</v>
      </c>
      <c r="O213" s="68"/>
      <c r="P213" s="190">
        <f t="shared" si="41"/>
        <v>0</v>
      </c>
      <c r="Q213" s="190">
        <v>0</v>
      </c>
      <c r="R213" s="190">
        <f t="shared" si="42"/>
        <v>0</v>
      </c>
      <c r="S213" s="190">
        <v>0</v>
      </c>
      <c r="T213" s="191">
        <f t="shared" si="4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2" t="s">
        <v>143</v>
      </c>
      <c r="AT213" s="192" t="s">
        <v>139</v>
      </c>
      <c r="AU213" s="192" t="s">
        <v>89</v>
      </c>
      <c r="AY213" s="14" t="s">
        <v>137</v>
      </c>
      <c r="BE213" s="193">
        <f t="shared" si="44"/>
        <v>0</v>
      </c>
      <c r="BF213" s="193">
        <f t="shared" si="45"/>
        <v>0</v>
      </c>
      <c r="BG213" s="193">
        <f t="shared" si="46"/>
        <v>0</v>
      </c>
      <c r="BH213" s="193">
        <f t="shared" si="47"/>
        <v>0</v>
      </c>
      <c r="BI213" s="193">
        <f t="shared" si="48"/>
        <v>0</v>
      </c>
      <c r="BJ213" s="14" t="s">
        <v>21</v>
      </c>
      <c r="BK213" s="193">
        <f t="shared" si="49"/>
        <v>0</v>
      </c>
      <c r="BL213" s="14" t="s">
        <v>143</v>
      </c>
      <c r="BM213" s="192" t="s">
        <v>404</v>
      </c>
    </row>
    <row r="214" spans="1:65" s="2" customFormat="1" ht="16.5" customHeight="1">
      <c r="A214" s="31"/>
      <c r="B214" s="32"/>
      <c r="C214" s="180" t="s">
        <v>301</v>
      </c>
      <c r="D214" s="180" t="s">
        <v>139</v>
      </c>
      <c r="E214" s="181" t="s">
        <v>405</v>
      </c>
      <c r="F214" s="182" t="s">
        <v>406</v>
      </c>
      <c r="G214" s="183" t="s">
        <v>142</v>
      </c>
      <c r="H214" s="184">
        <v>82.8</v>
      </c>
      <c r="I214" s="185"/>
      <c r="J214" s="186">
        <f t="shared" si="40"/>
        <v>0</v>
      </c>
      <c r="K214" s="187"/>
      <c r="L214" s="36"/>
      <c r="M214" s="188" t="s">
        <v>1</v>
      </c>
      <c r="N214" s="189" t="s">
        <v>45</v>
      </c>
      <c r="O214" s="68"/>
      <c r="P214" s="190">
        <f t="shared" si="41"/>
        <v>0</v>
      </c>
      <c r="Q214" s="190">
        <v>0</v>
      </c>
      <c r="R214" s="190">
        <f t="shared" si="42"/>
        <v>0</v>
      </c>
      <c r="S214" s="190">
        <v>0</v>
      </c>
      <c r="T214" s="191">
        <f t="shared" si="4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2" t="s">
        <v>143</v>
      </c>
      <c r="AT214" s="192" t="s">
        <v>139</v>
      </c>
      <c r="AU214" s="192" t="s">
        <v>89</v>
      </c>
      <c r="AY214" s="14" t="s">
        <v>137</v>
      </c>
      <c r="BE214" s="193">
        <f t="shared" si="44"/>
        <v>0</v>
      </c>
      <c r="BF214" s="193">
        <f t="shared" si="45"/>
        <v>0</v>
      </c>
      <c r="BG214" s="193">
        <f t="shared" si="46"/>
        <v>0</v>
      </c>
      <c r="BH214" s="193">
        <f t="shared" si="47"/>
        <v>0</v>
      </c>
      <c r="BI214" s="193">
        <f t="shared" si="48"/>
        <v>0</v>
      </c>
      <c r="BJ214" s="14" t="s">
        <v>21</v>
      </c>
      <c r="BK214" s="193">
        <f t="shared" si="49"/>
        <v>0</v>
      </c>
      <c r="BL214" s="14" t="s">
        <v>143</v>
      </c>
      <c r="BM214" s="192" t="s">
        <v>407</v>
      </c>
    </row>
    <row r="215" spans="1:65" s="2" customFormat="1" ht="21.75" customHeight="1">
      <c r="A215" s="31"/>
      <c r="B215" s="32"/>
      <c r="C215" s="180" t="s">
        <v>408</v>
      </c>
      <c r="D215" s="180" t="s">
        <v>139</v>
      </c>
      <c r="E215" s="181" t="s">
        <v>409</v>
      </c>
      <c r="F215" s="182" t="s">
        <v>410</v>
      </c>
      <c r="G215" s="183" t="s">
        <v>142</v>
      </c>
      <c r="H215" s="184">
        <v>82.8</v>
      </c>
      <c r="I215" s="185"/>
      <c r="J215" s="186">
        <f t="shared" si="40"/>
        <v>0</v>
      </c>
      <c r="K215" s="187"/>
      <c r="L215" s="36"/>
      <c r="M215" s="188" t="s">
        <v>1</v>
      </c>
      <c r="N215" s="189" t="s">
        <v>45</v>
      </c>
      <c r="O215" s="68"/>
      <c r="P215" s="190">
        <f t="shared" si="41"/>
        <v>0</v>
      </c>
      <c r="Q215" s="190">
        <v>0</v>
      </c>
      <c r="R215" s="190">
        <f t="shared" si="42"/>
        <v>0</v>
      </c>
      <c r="S215" s="190">
        <v>0</v>
      </c>
      <c r="T215" s="191">
        <f t="shared" si="4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2" t="s">
        <v>143</v>
      </c>
      <c r="AT215" s="192" t="s">
        <v>139</v>
      </c>
      <c r="AU215" s="192" t="s">
        <v>89</v>
      </c>
      <c r="AY215" s="14" t="s">
        <v>137</v>
      </c>
      <c r="BE215" s="193">
        <f t="shared" si="44"/>
        <v>0</v>
      </c>
      <c r="BF215" s="193">
        <f t="shared" si="45"/>
        <v>0</v>
      </c>
      <c r="BG215" s="193">
        <f t="shared" si="46"/>
        <v>0</v>
      </c>
      <c r="BH215" s="193">
        <f t="shared" si="47"/>
        <v>0</v>
      </c>
      <c r="BI215" s="193">
        <f t="shared" si="48"/>
        <v>0</v>
      </c>
      <c r="BJ215" s="14" t="s">
        <v>21</v>
      </c>
      <c r="BK215" s="193">
        <f t="shared" si="49"/>
        <v>0</v>
      </c>
      <c r="BL215" s="14" t="s">
        <v>143</v>
      </c>
      <c r="BM215" s="192" t="s">
        <v>411</v>
      </c>
    </row>
    <row r="216" spans="1:65" s="2" customFormat="1" ht="21.75" customHeight="1">
      <c r="A216" s="31"/>
      <c r="B216" s="32"/>
      <c r="C216" s="180" t="s">
        <v>412</v>
      </c>
      <c r="D216" s="180" t="s">
        <v>139</v>
      </c>
      <c r="E216" s="181" t="s">
        <v>413</v>
      </c>
      <c r="F216" s="182" t="s">
        <v>414</v>
      </c>
      <c r="G216" s="183" t="s">
        <v>142</v>
      </c>
      <c r="H216" s="184">
        <v>82.8</v>
      </c>
      <c r="I216" s="185"/>
      <c r="J216" s="186">
        <f t="shared" si="40"/>
        <v>0</v>
      </c>
      <c r="K216" s="187"/>
      <c r="L216" s="36"/>
      <c r="M216" s="188" t="s">
        <v>1</v>
      </c>
      <c r="N216" s="189" t="s">
        <v>45</v>
      </c>
      <c r="O216" s="68"/>
      <c r="P216" s="190">
        <f t="shared" si="41"/>
        <v>0</v>
      </c>
      <c r="Q216" s="190">
        <v>0</v>
      </c>
      <c r="R216" s="190">
        <f t="shared" si="42"/>
        <v>0</v>
      </c>
      <c r="S216" s="190">
        <v>0</v>
      </c>
      <c r="T216" s="191">
        <f t="shared" si="4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2" t="s">
        <v>143</v>
      </c>
      <c r="AT216" s="192" t="s">
        <v>139</v>
      </c>
      <c r="AU216" s="192" t="s">
        <v>89</v>
      </c>
      <c r="AY216" s="14" t="s">
        <v>137</v>
      </c>
      <c r="BE216" s="193">
        <f t="shared" si="44"/>
        <v>0</v>
      </c>
      <c r="BF216" s="193">
        <f t="shared" si="45"/>
        <v>0</v>
      </c>
      <c r="BG216" s="193">
        <f t="shared" si="46"/>
        <v>0</v>
      </c>
      <c r="BH216" s="193">
        <f t="shared" si="47"/>
        <v>0</v>
      </c>
      <c r="BI216" s="193">
        <f t="shared" si="48"/>
        <v>0</v>
      </c>
      <c r="BJ216" s="14" t="s">
        <v>21</v>
      </c>
      <c r="BK216" s="193">
        <f t="shared" si="49"/>
        <v>0</v>
      </c>
      <c r="BL216" s="14" t="s">
        <v>143</v>
      </c>
      <c r="BM216" s="192" t="s">
        <v>415</v>
      </c>
    </row>
    <row r="217" spans="1:65" s="2" customFormat="1" ht="33" customHeight="1">
      <c r="A217" s="31"/>
      <c r="B217" s="32"/>
      <c r="C217" s="180" t="s">
        <v>416</v>
      </c>
      <c r="D217" s="180" t="s">
        <v>139</v>
      </c>
      <c r="E217" s="181" t="s">
        <v>417</v>
      </c>
      <c r="F217" s="182" t="s">
        <v>418</v>
      </c>
      <c r="G217" s="183" t="s">
        <v>142</v>
      </c>
      <c r="H217" s="184">
        <v>20.25</v>
      </c>
      <c r="I217" s="185"/>
      <c r="J217" s="186">
        <f t="shared" si="40"/>
        <v>0</v>
      </c>
      <c r="K217" s="187"/>
      <c r="L217" s="36"/>
      <c r="M217" s="188" t="s">
        <v>1</v>
      </c>
      <c r="N217" s="189" t="s">
        <v>45</v>
      </c>
      <c r="O217" s="68"/>
      <c r="P217" s="190">
        <f t="shared" si="41"/>
        <v>0</v>
      </c>
      <c r="Q217" s="190">
        <v>0</v>
      </c>
      <c r="R217" s="190">
        <f t="shared" si="42"/>
        <v>0</v>
      </c>
      <c r="S217" s="190">
        <v>0</v>
      </c>
      <c r="T217" s="191">
        <f t="shared" si="4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2" t="s">
        <v>143</v>
      </c>
      <c r="AT217" s="192" t="s">
        <v>139</v>
      </c>
      <c r="AU217" s="192" t="s">
        <v>89</v>
      </c>
      <c r="AY217" s="14" t="s">
        <v>137</v>
      </c>
      <c r="BE217" s="193">
        <f t="shared" si="44"/>
        <v>0</v>
      </c>
      <c r="BF217" s="193">
        <f t="shared" si="45"/>
        <v>0</v>
      </c>
      <c r="BG217" s="193">
        <f t="shared" si="46"/>
        <v>0</v>
      </c>
      <c r="BH217" s="193">
        <f t="shared" si="47"/>
        <v>0</v>
      </c>
      <c r="BI217" s="193">
        <f t="shared" si="48"/>
        <v>0</v>
      </c>
      <c r="BJ217" s="14" t="s">
        <v>21</v>
      </c>
      <c r="BK217" s="193">
        <f t="shared" si="49"/>
        <v>0</v>
      </c>
      <c r="BL217" s="14" t="s">
        <v>143</v>
      </c>
      <c r="BM217" s="192" t="s">
        <v>419</v>
      </c>
    </row>
    <row r="218" spans="1:65" s="2" customFormat="1" ht="24.15" customHeight="1">
      <c r="A218" s="31"/>
      <c r="B218" s="32"/>
      <c r="C218" s="180" t="s">
        <v>420</v>
      </c>
      <c r="D218" s="180" t="s">
        <v>139</v>
      </c>
      <c r="E218" s="181" t="s">
        <v>421</v>
      </c>
      <c r="F218" s="182" t="s">
        <v>422</v>
      </c>
      <c r="G218" s="183" t="s">
        <v>142</v>
      </c>
      <c r="H218" s="184">
        <v>82.8</v>
      </c>
      <c r="I218" s="185"/>
      <c r="J218" s="186">
        <f t="shared" si="40"/>
        <v>0</v>
      </c>
      <c r="K218" s="187"/>
      <c r="L218" s="36"/>
      <c r="M218" s="188" t="s">
        <v>1</v>
      </c>
      <c r="N218" s="189" t="s">
        <v>45</v>
      </c>
      <c r="O218" s="68"/>
      <c r="P218" s="190">
        <f t="shared" si="41"/>
        <v>0</v>
      </c>
      <c r="Q218" s="190">
        <v>0</v>
      </c>
      <c r="R218" s="190">
        <f t="shared" si="42"/>
        <v>0</v>
      </c>
      <c r="S218" s="190">
        <v>0</v>
      </c>
      <c r="T218" s="191">
        <f t="shared" si="4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2" t="s">
        <v>143</v>
      </c>
      <c r="AT218" s="192" t="s">
        <v>139</v>
      </c>
      <c r="AU218" s="192" t="s">
        <v>89</v>
      </c>
      <c r="AY218" s="14" t="s">
        <v>137</v>
      </c>
      <c r="BE218" s="193">
        <f t="shared" si="44"/>
        <v>0</v>
      </c>
      <c r="BF218" s="193">
        <f t="shared" si="45"/>
        <v>0</v>
      </c>
      <c r="BG218" s="193">
        <f t="shared" si="46"/>
        <v>0</v>
      </c>
      <c r="BH218" s="193">
        <f t="shared" si="47"/>
        <v>0</v>
      </c>
      <c r="BI218" s="193">
        <f t="shared" si="48"/>
        <v>0</v>
      </c>
      <c r="BJ218" s="14" t="s">
        <v>21</v>
      </c>
      <c r="BK218" s="193">
        <f t="shared" si="49"/>
        <v>0</v>
      </c>
      <c r="BL218" s="14" t="s">
        <v>143</v>
      </c>
      <c r="BM218" s="192" t="s">
        <v>423</v>
      </c>
    </row>
    <row r="219" spans="1:65" s="2" customFormat="1" ht="24.15" customHeight="1">
      <c r="A219" s="31"/>
      <c r="B219" s="32"/>
      <c r="C219" s="180" t="s">
        <v>424</v>
      </c>
      <c r="D219" s="180" t="s">
        <v>139</v>
      </c>
      <c r="E219" s="181" t="s">
        <v>425</v>
      </c>
      <c r="F219" s="182" t="s">
        <v>426</v>
      </c>
      <c r="G219" s="183" t="s">
        <v>142</v>
      </c>
      <c r="H219" s="184">
        <v>82.8</v>
      </c>
      <c r="I219" s="185"/>
      <c r="J219" s="186">
        <f t="shared" si="40"/>
        <v>0</v>
      </c>
      <c r="K219" s="187"/>
      <c r="L219" s="36"/>
      <c r="M219" s="188" t="s">
        <v>1</v>
      </c>
      <c r="N219" s="189" t="s">
        <v>45</v>
      </c>
      <c r="O219" s="68"/>
      <c r="P219" s="190">
        <f t="shared" si="41"/>
        <v>0</v>
      </c>
      <c r="Q219" s="190">
        <v>0</v>
      </c>
      <c r="R219" s="190">
        <f t="shared" si="42"/>
        <v>0</v>
      </c>
      <c r="S219" s="190">
        <v>0</v>
      </c>
      <c r="T219" s="191">
        <f t="shared" si="4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2" t="s">
        <v>143</v>
      </c>
      <c r="AT219" s="192" t="s">
        <v>139</v>
      </c>
      <c r="AU219" s="192" t="s">
        <v>89</v>
      </c>
      <c r="AY219" s="14" t="s">
        <v>137</v>
      </c>
      <c r="BE219" s="193">
        <f t="shared" si="44"/>
        <v>0</v>
      </c>
      <c r="BF219" s="193">
        <f t="shared" si="45"/>
        <v>0</v>
      </c>
      <c r="BG219" s="193">
        <f t="shared" si="46"/>
        <v>0</v>
      </c>
      <c r="BH219" s="193">
        <f t="shared" si="47"/>
        <v>0</v>
      </c>
      <c r="BI219" s="193">
        <f t="shared" si="48"/>
        <v>0</v>
      </c>
      <c r="BJ219" s="14" t="s">
        <v>21</v>
      </c>
      <c r="BK219" s="193">
        <f t="shared" si="49"/>
        <v>0</v>
      </c>
      <c r="BL219" s="14" t="s">
        <v>143</v>
      </c>
      <c r="BM219" s="192" t="s">
        <v>427</v>
      </c>
    </row>
    <row r="220" spans="1:65" s="12" customFormat="1" ht="22.75" customHeight="1">
      <c r="B220" s="164"/>
      <c r="C220" s="165"/>
      <c r="D220" s="166" t="s">
        <v>79</v>
      </c>
      <c r="E220" s="178" t="s">
        <v>428</v>
      </c>
      <c r="F220" s="178" t="s">
        <v>429</v>
      </c>
      <c r="G220" s="165"/>
      <c r="H220" s="165"/>
      <c r="I220" s="168"/>
      <c r="J220" s="179">
        <f>BK220</f>
        <v>0</v>
      </c>
      <c r="K220" s="165"/>
      <c r="L220" s="170"/>
      <c r="M220" s="171"/>
      <c r="N220" s="172"/>
      <c r="O220" s="172"/>
      <c r="P220" s="173">
        <f>P221</f>
        <v>0</v>
      </c>
      <c r="Q220" s="172"/>
      <c r="R220" s="173">
        <f>R221</f>
        <v>4.0000000000000003E-5</v>
      </c>
      <c r="S220" s="172"/>
      <c r="T220" s="174">
        <f>T221</f>
        <v>0</v>
      </c>
      <c r="AR220" s="175" t="s">
        <v>21</v>
      </c>
      <c r="AT220" s="176" t="s">
        <v>79</v>
      </c>
      <c r="AU220" s="176" t="s">
        <v>21</v>
      </c>
      <c r="AY220" s="175" t="s">
        <v>137</v>
      </c>
      <c r="BK220" s="177">
        <f>BK221</f>
        <v>0</v>
      </c>
    </row>
    <row r="221" spans="1:65" s="2" customFormat="1" ht="16.5" customHeight="1">
      <c r="A221" s="31"/>
      <c r="B221" s="32"/>
      <c r="C221" s="180" t="s">
        <v>430</v>
      </c>
      <c r="D221" s="180" t="s">
        <v>139</v>
      </c>
      <c r="E221" s="181" t="s">
        <v>431</v>
      </c>
      <c r="F221" s="182" t="s">
        <v>432</v>
      </c>
      <c r="G221" s="183" t="s">
        <v>433</v>
      </c>
      <c r="H221" s="184">
        <v>1</v>
      </c>
      <c r="I221" s="185"/>
      <c r="J221" s="186">
        <f>ROUND(I221*H221,2)</f>
        <v>0</v>
      </c>
      <c r="K221" s="187"/>
      <c r="L221" s="36"/>
      <c r="M221" s="188" t="s">
        <v>1</v>
      </c>
      <c r="N221" s="189" t="s">
        <v>45</v>
      </c>
      <c r="O221" s="68"/>
      <c r="P221" s="190">
        <f>O221*H221</f>
        <v>0</v>
      </c>
      <c r="Q221" s="190">
        <v>4.0000000000000003E-5</v>
      </c>
      <c r="R221" s="190">
        <f>Q221*H221</f>
        <v>4.0000000000000003E-5</v>
      </c>
      <c r="S221" s="190">
        <v>0</v>
      </c>
      <c r="T221" s="19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2" t="s">
        <v>143</v>
      </c>
      <c r="AT221" s="192" t="s">
        <v>139</v>
      </c>
      <c r="AU221" s="192" t="s">
        <v>89</v>
      </c>
      <c r="AY221" s="14" t="s">
        <v>137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4" t="s">
        <v>21</v>
      </c>
      <c r="BK221" s="193">
        <f>ROUND(I221*H221,2)</f>
        <v>0</v>
      </c>
      <c r="BL221" s="14" t="s">
        <v>143</v>
      </c>
      <c r="BM221" s="192" t="s">
        <v>434</v>
      </c>
    </row>
    <row r="222" spans="1:65" s="12" customFormat="1" ht="22.75" customHeight="1">
      <c r="B222" s="164"/>
      <c r="C222" s="165"/>
      <c r="D222" s="166" t="s">
        <v>79</v>
      </c>
      <c r="E222" s="178" t="s">
        <v>435</v>
      </c>
      <c r="F222" s="178" t="s">
        <v>436</v>
      </c>
      <c r="G222" s="165"/>
      <c r="H222" s="165"/>
      <c r="I222" s="168"/>
      <c r="J222" s="179">
        <f>BK222</f>
        <v>0</v>
      </c>
      <c r="K222" s="165"/>
      <c r="L222" s="170"/>
      <c r="M222" s="171"/>
      <c r="N222" s="172"/>
      <c r="O222" s="172"/>
      <c r="P222" s="173">
        <f>SUM(P223:P224)</f>
        <v>0</v>
      </c>
      <c r="Q222" s="172"/>
      <c r="R222" s="173">
        <f>SUM(R223:R224)</f>
        <v>0</v>
      </c>
      <c r="S222" s="172"/>
      <c r="T222" s="174">
        <f>SUM(T223:T224)</f>
        <v>0</v>
      </c>
      <c r="AR222" s="175" t="s">
        <v>21</v>
      </c>
      <c r="AT222" s="176" t="s">
        <v>79</v>
      </c>
      <c r="AU222" s="176" t="s">
        <v>21</v>
      </c>
      <c r="AY222" s="175" t="s">
        <v>137</v>
      </c>
      <c r="BK222" s="177">
        <f>SUM(BK223:BK224)</f>
        <v>0</v>
      </c>
    </row>
    <row r="223" spans="1:65" s="2" customFormat="1" ht="24.15" customHeight="1">
      <c r="A223" s="31"/>
      <c r="B223" s="32"/>
      <c r="C223" s="180" t="s">
        <v>437</v>
      </c>
      <c r="D223" s="180" t="s">
        <v>139</v>
      </c>
      <c r="E223" s="181" t="s">
        <v>438</v>
      </c>
      <c r="F223" s="182" t="s">
        <v>439</v>
      </c>
      <c r="G223" s="183" t="s">
        <v>142</v>
      </c>
      <c r="H223" s="184">
        <v>15.79</v>
      </c>
      <c r="I223" s="185"/>
      <c r="J223" s="186">
        <f>ROUND(I223*H223,2)</f>
        <v>0</v>
      </c>
      <c r="K223" s="187"/>
      <c r="L223" s="36"/>
      <c r="M223" s="188" t="s">
        <v>1</v>
      </c>
      <c r="N223" s="189" t="s">
        <v>45</v>
      </c>
      <c r="O223" s="68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2" t="s">
        <v>143</v>
      </c>
      <c r="AT223" s="192" t="s">
        <v>139</v>
      </c>
      <c r="AU223" s="192" t="s">
        <v>89</v>
      </c>
      <c r="AY223" s="14" t="s">
        <v>137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4" t="s">
        <v>21</v>
      </c>
      <c r="BK223" s="193">
        <f>ROUND(I223*H223,2)</f>
        <v>0</v>
      </c>
      <c r="BL223" s="14" t="s">
        <v>143</v>
      </c>
      <c r="BM223" s="192" t="s">
        <v>440</v>
      </c>
    </row>
    <row r="224" spans="1:65" s="2" customFormat="1" ht="24.15" customHeight="1">
      <c r="A224" s="31"/>
      <c r="B224" s="32"/>
      <c r="C224" s="180" t="s">
        <v>441</v>
      </c>
      <c r="D224" s="180" t="s">
        <v>139</v>
      </c>
      <c r="E224" s="181" t="s">
        <v>442</v>
      </c>
      <c r="F224" s="182" t="s">
        <v>443</v>
      </c>
      <c r="G224" s="183" t="s">
        <v>142</v>
      </c>
      <c r="H224" s="184">
        <v>28.265000000000001</v>
      </c>
      <c r="I224" s="185"/>
      <c r="J224" s="186">
        <f>ROUND(I224*H224,2)</f>
        <v>0</v>
      </c>
      <c r="K224" s="187"/>
      <c r="L224" s="36"/>
      <c r="M224" s="188" t="s">
        <v>1</v>
      </c>
      <c r="N224" s="189" t="s">
        <v>45</v>
      </c>
      <c r="O224" s="68"/>
      <c r="P224" s="190">
        <f>O224*H224</f>
        <v>0</v>
      </c>
      <c r="Q224" s="190">
        <v>0</v>
      </c>
      <c r="R224" s="190">
        <f>Q224*H224</f>
        <v>0</v>
      </c>
      <c r="S224" s="190">
        <v>0</v>
      </c>
      <c r="T224" s="191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2" t="s">
        <v>143</v>
      </c>
      <c r="AT224" s="192" t="s">
        <v>139</v>
      </c>
      <c r="AU224" s="192" t="s">
        <v>89</v>
      </c>
      <c r="AY224" s="14" t="s">
        <v>137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14" t="s">
        <v>21</v>
      </c>
      <c r="BK224" s="193">
        <f>ROUND(I224*H224,2)</f>
        <v>0</v>
      </c>
      <c r="BL224" s="14" t="s">
        <v>143</v>
      </c>
      <c r="BM224" s="192" t="s">
        <v>444</v>
      </c>
    </row>
    <row r="225" spans="1:65" s="12" customFormat="1" ht="22.75" customHeight="1">
      <c r="B225" s="164"/>
      <c r="C225" s="165"/>
      <c r="D225" s="166" t="s">
        <v>79</v>
      </c>
      <c r="E225" s="178" t="s">
        <v>445</v>
      </c>
      <c r="F225" s="178" t="s">
        <v>446</v>
      </c>
      <c r="G225" s="165"/>
      <c r="H225" s="165"/>
      <c r="I225" s="168"/>
      <c r="J225" s="179">
        <f>BK225</f>
        <v>0</v>
      </c>
      <c r="K225" s="165"/>
      <c r="L225" s="170"/>
      <c r="M225" s="171"/>
      <c r="N225" s="172"/>
      <c r="O225" s="172"/>
      <c r="P225" s="173">
        <f>SUM(P226:P245)</f>
        <v>0</v>
      </c>
      <c r="Q225" s="172"/>
      <c r="R225" s="173">
        <f>SUM(R226:R245)</f>
        <v>5.9821831199999984</v>
      </c>
      <c r="S225" s="172"/>
      <c r="T225" s="174">
        <f>SUM(T226:T245)</f>
        <v>10.441262</v>
      </c>
      <c r="AR225" s="175" t="s">
        <v>21</v>
      </c>
      <c r="AT225" s="176" t="s">
        <v>79</v>
      </c>
      <c r="AU225" s="176" t="s">
        <v>21</v>
      </c>
      <c r="AY225" s="175" t="s">
        <v>137</v>
      </c>
      <c r="BK225" s="177">
        <f>SUM(BK226:BK245)</f>
        <v>0</v>
      </c>
    </row>
    <row r="226" spans="1:65" s="2" customFormat="1" ht="16.5" customHeight="1">
      <c r="A226" s="31"/>
      <c r="B226" s="32"/>
      <c r="C226" s="180" t="s">
        <v>447</v>
      </c>
      <c r="D226" s="180" t="s">
        <v>139</v>
      </c>
      <c r="E226" s="181" t="s">
        <v>448</v>
      </c>
      <c r="F226" s="182" t="s">
        <v>449</v>
      </c>
      <c r="G226" s="183" t="s">
        <v>142</v>
      </c>
      <c r="H226" s="184">
        <v>0.752</v>
      </c>
      <c r="I226" s="185"/>
      <c r="J226" s="186">
        <f t="shared" ref="J226:J245" si="50">ROUND(I226*H226,2)</f>
        <v>0</v>
      </c>
      <c r="K226" s="187"/>
      <c r="L226" s="36"/>
      <c r="M226" s="188" t="s">
        <v>1</v>
      </c>
      <c r="N226" s="189" t="s">
        <v>45</v>
      </c>
      <c r="O226" s="68"/>
      <c r="P226" s="190">
        <f t="shared" ref="P226:P245" si="51">O226*H226</f>
        <v>0</v>
      </c>
      <c r="Q226" s="190">
        <v>0</v>
      </c>
      <c r="R226" s="190">
        <f t="shared" ref="R226:R245" si="52">Q226*H226</f>
        <v>0</v>
      </c>
      <c r="S226" s="190">
        <v>0.188</v>
      </c>
      <c r="T226" s="191">
        <f t="shared" ref="T226:T245" si="53">S226*H226</f>
        <v>0.141376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2" t="s">
        <v>143</v>
      </c>
      <c r="AT226" s="192" t="s">
        <v>139</v>
      </c>
      <c r="AU226" s="192" t="s">
        <v>89</v>
      </c>
      <c r="AY226" s="14" t="s">
        <v>137</v>
      </c>
      <c r="BE226" s="193">
        <f t="shared" ref="BE226:BE245" si="54">IF(N226="základní",J226,0)</f>
        <v>0</v>
      </c>
      <c r="BF226" s="193">
        <f t="shared" ref="BF226:BF245" si="55">IF(N226="snížená",J226,0)</f>
        <v>0</v>
      </c>
      <c r="BG226" s="193">
        <f t="shared" ref="BG226:BG245" si="56">IF(N226="zákl. přenesená",J226,0)</f>
        <v>0</v>
      </c>
      <c r="BH226" s="193">
        <f t="shared" ref="BH226:BH245" si="57">IF(N226="sníž. přenesená",J226,0)</f>
        <v>0</v>
      </c>
      <c r="BI226" s="193">
        <f t="shared" ref="BI226:BI245" si="58">IF(N226="nulová",J226,0)</f>
        <v>0</v>
      </c>
      <c r="BJ226" s="14" t="s">
        <v>21</v>
      </c>
      <c r="BK226" s="193">
        <f t="shared" ref="BK226:BK245" si="59">ROUND(I226*H226,2)</f>
        <v>0</v>
      </c>
      <c r="BL226" s="14" t="s">
        <v>143</v>
      </c>
      <c r="BM226" s="192" t="s">
        <v>450</v>
      </c>
    </row>
    <row r="227" spans="1:65" s="2" customFormat="1" ht="24.15" customHeight="1">
      <c r="A227" s="31"/>
      <c r="B227" s="32"/>
      <c r="C227" s="180" t="s">
        <v>451</v>
      </c>
      <c r="D227" s="180" t="s">
        <v>139</v>
      </c>
      <c r="E227" s="181" t="s">
        <v>452</v>
      </c>
      <c r="F227" s="182" t="s">
        <v>453</v>
      </c>
      <c r="G227" s="183" t="s">
        <v>142</v>
      </c>
      <c r="H227" s="184">
        <v>3.92</v>
      </c>
      <c r="I227" s="185"/>
      <c r="J227" s="186">
        <f t="shared" si="50"/>
        <v>0</v>
      </c>
      <c r="K227" s="187"/>
      <c r="L227" s="36"/>
      <c r="M227" s="188" t="s">
        <v>1</v>
      </c>
      <c r="N227" s="189" t="s">
        <v>45</v>
      </c>
      <c r="O227" s="68"/>
      <c r="P227" s="190">
        <f t="shared" si="51"/>
        <v>0</v>
      </c>
      <c r="Q227" s="190">
        <v>0</v>
      </c>
      <c r="R227" s="190">
        <f t="shared" si="52"/>
        <v>0</v>
      </c>
      <c r="S227" s="190">
        <v>6.6000000000000003E-2</v>
      </c>
      <c r="T227" s="191">
        <f t="shared" si="53"/>
        <v>0.25872000000000001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2" t="s">
        <v>143</v>
      </c>
      <c r="AT227" s="192" t="s">
        <v>139</v>
      </c>
      <c r="AU227" s="192" t="s">
        <v>89</v>
      </c>
      <c r="AY227" s="14" t="s">
        <v>137</v>
      </c>
      <c r="BE227" s="193">
        <f t="shared" si="54"/>
        <v>0</v>
      </c>
      <c r="BF227" s="193">
        <f t="shared" si="55"/>
        <v>0</v>
      </c>
      <c r="BG227" s="193">
        <f t="shared" si="56"/>
        <v>0</v>
      </c>
      <c r="BH227" s="193">
        <f t="shared" si="57"/>
        <v>0</v>
      </c>
      <c r="BI227" s="193">
        <f t="shared" si="58"/>
        <v>0</v>
      </c>
      <c r="BJ227" s="14" t="s">
        <v>21</v>
      </c>
      <c r="BK227" s="193">
        <f t="shared" si="59"/>
        <v>0</v>
      </c>
      <c r="BL227" s="14" t="s">
        <v>143</v>
      </c>
      <c r="BM227" s="192" t="s">
        <v>454</v>
      </c>
    </row>
    <row r="228" spans="1:65" s="2" customFormat="1" ht="24.15" customHeight="1">
      <c r="A228" s="31"/>
      <c r="B228" s="32"/>
      <c r="C228" s="180" t="s">
        <v>455</v>
      </c>
      <c r="D228" s="180" t="s">
        <v>139</v>
      </c>
      <c r="E228" s="181" t="s">
        <v>456</v>
      </c>
      <c r="F228" s="182" t="s">
        <v>457</v>
      </c>
      <c r="G228" s="183" t="s">
        <v>142</v>
      </c>
      <c r="H228" s="184">
        <v>2.1539999999999999</v>
      </c>
      <c r="I228" s="185"/>
      <c r="J228" s="186">
        <f t="shared" si="50"/>
        <v>0</v>
      </c>
      <c r="K228" s="187"/>
      <c r="L228" s="36"/>
      <c r="M228" s="188" t="s">
        <v>1</v>
      </c>
      <c r="N228" s="189" t="s">
        <v>45</v>
      </c>
      <c r="O228" s="68"/>
      <c r="P228" s="190">
        <f t="shared" si="51"/>
        <v>0</v>
      </c>
      <c r="Q228" s="190">
        <v>0</v>
      </c>
      <c r="R228" s="190">
        <f t="shared" si="52"/>
        <v>0</v>
      </c>
      <c r="S228" s="190">
        <v>6.6000000000000003E-2</v>
      </c>
      <c r="T228" s="191">
        <f t="shared" si="53"/>
        <v>0.14216400000000001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2" t="s">
        <v>143</v>
      </c>
      <c r="AT228" s="192" t="s">
        <v>139</v>
      </c>
      <c r="AU228" s="192" t="s">
        <v>89</v>
      </c>
      <c r="AY228" s="14" t="s">
        <v>137</v>
      </c>
      <c r="BE228" s="193">
        <f t="shared" si="54"/>
        <v>0</v>
      </c>
      <c r="BF228" s="193">
        <f t="shared" si="55"/>
        <v>0</v>
      </c>
      <c r="BG228" s="193">
        <f t="shared" si="56"/>
        <v>0</v>
      </c>
      <c r="BH228" s="193">
        <f t="shared" si="57"/>
        <v>0</v>
      </c>
      <c r="BI228" s="193">
        <f t="shared" si="58"/>
        <v>0</v>
      </c>
      <c r="BJ228" s="14" t="s">
        <v>21</v>
      </c>
      <c r="BK228" s="193">
        <f t="shared" si="59"/>
        <v>0</v>
      </c>
      <c r="BL228" s="14" t="s">
        <v>143</v>
      </c>
      <c r="BM228" s="192" t="s">
        <v>458</v>
      </c>
    </row>
    <row r="229" spans="1:65" s="2" customFormat="1" ht="24.15" customHeight="1">
      <c r="A229" s="31"/>
      <c r="B229" s="32"/>
      <c r="C229" s="180" t="s">
        <v>459</v>
      </c>
      <c r="D229" s="180" t="s">
        <v>139</v>
      </c>
      <c r="E229" s="181" t="s">
        <v>460</v>
      </c>
      <c r="F229" s="182" t="s">
        <v>461</v>
      </c>
      <c r="G229" s="183" t="s">
        <v>142</v>
      </c>
      <c r="H229" s="184">
        <v>1.96</v>
      </c>
      <c r="I229" s="185"/>
      <c r="J229" s="186">
        <f t="shared" si="50"/>
        <v>0</v>
      </c>
      <c r="K229" s="187"/>
      <c r="L229" s="36"/>
      <c r="M229" s="188" t="s">
        <v>1</v>
      </c>
      <c r="N229" s="189" t="s">
        <v>45</v>
      </c>
      <c r="O229" s="68"/>
      <c r="P229" s="190">
        <f t="shared" si="51"/>
        <v>0</v>
      </c>
      <c r="Q229" s="190">
        <v>0</v>
      </c>
      <c r="R229" s="190">
        <f t="shared" si="52"/>
        <v>0</v>
      </c>
      <c r="S229" s="190">
        <v>2.1999999999999999E-2</v>
      </c>
      <c r="T229" s="191">
        <f t="shared" si="53"/>
        <v>4.3119999999999999E-2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2" t="s">
        <v>143</v>
      </c>
      <c r="AT229" s="192" t="s">
        <v>139</v>
      </c>
      <c r="AU229" s="192" t="s">
        <v>89</v>
      </c>
      <c r="AY229" s="14" t="s">
        <v>137</v>
      </c>
      <c r="BE229" s="193">
        <f t="shared" si="54"/>
        <v>0</v>
      </c>
      <c r="BF229" s="193">
        <f t="shared" si="55"/>
        <v>0</v>
      </c>
      <c r="BG229" s="193">
        <f t="shared" si="56"/>
        <v>0</v>
      </c>
      <c r="BH229" s="193">
        <f t="shared" si="57"/>
        <v>0</v>
      </c>
      <c r="BI229" s="193">
        <f t="shared" si="58"/>
        <v>0</v>
      </c>
      <c r="BJ229" s="14" t="s">
        <v>21</v>
      </c>
      <c r="BK229" s="193">
        <f t="shared" si="59"/>
        <v>0</v>
      </c>
      <c r="BL229" s="14" t="s">
        <v>143</v>
      </c>
      <c r="BM229" s="192" t="s">
        <v>462</v>
      </c>
    </row>
    <row r="230" spans="1:65" s="2" customFormat="1" ht="24.15" customHeight="1">
      <c r="A230" s="31"/>
      <c r="B230" s="32"/>
      <c r="C230" s="180" t="s">
        <v>463</v>
      </c>
      <c r="D230" s="180" t="s">
        <v>139</v>
      </c>
      <c r="E230" s="181" t="s">
        <v>464</v>
      </c>
      <c r="F230" s="182" t="s">
        <v>465</v>
      </c>
      <c r="G230" s="183" t="s">
        <v>142</v>
      </c>
      <c r="H230" s="184">
        <v>51.232999999999997</v>
      </c>
      <c r="I230" s="185"/>
      <c r="J230" s="186">
        <f t="shared" si="50"/>
        <v>0</v>
      </c>
      <c r="K230" s="187"/>
      <c r="L230" s="36"/>
      <c r="M230" s="188" t="s">
        <v>1</v>
      </c>
      <c r="N230" s="189" t="s">
        <v>45</v>
      </c>
      <c r="O230" s="68"/>
      <c r="P230" s="190">
        <f t="shared" si="51"/>
        <v>0</v>
      </c>
      <c r="Q230" s="190">
        <v>6.5000000000000002E-2</v>
      </c>
      <c r="R230" s="190">
        <f t="shared" si="52"/>
        <v>3.3301449999999999</v>
      </c>
      <c r="S230" s="190">
        <v>0.13</v>
      </c>
      <c r="T230" s="191">
        <f t="shared" si="53"/>
        <v>6.6602899999999998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2" t="s">
        <v>143</v>
      </c>
      <c r="AT230" s="192" t="s">
        <v>139</v>
      </c>
      <c r="AU230" s="192" t="s">
        <v>89</v>
      </c>
      <c r="AY230" s="14" t="s">
        <v>137</v>
      </c>
      <c r="BE230" s="193">
        <f t="shared" si="54"/>
        <v>0</v>
      </c>
      <c r="BF230" s="193">
        <f t="shared" si="55"/>
        <v>0</v>
      </c>
      <c r="BG230" s="193">
        <f t="shared" si="56"/>
        <v>0</v>
      </c>
      <c r="BH230" s="193">
        <f t="shared" si="57"/>
        <v>0</v>
      </c>
      <c r="BI230" s="193">
        <f t="shared" si="58"/>
        <v>0</v>
      </c>
      <c r="BJ230" s="14" t="s">
        <v>21</v>
      </c>
      <c r="BK230" s="193">
        <f t="shared" si="59"/>
        <v>0</v>
      </c>
      <c r="BL230" s="14" t="s">
        <v>143</v>
      </c>
      <c r="BM230" s="192" t="s">
        <v>466</v>
      </c>
    </row>
    <row r="231" spans="1:65" s="2" customFormat="1" ht="24.15" customHeight="1">
      <c r="A231" s="31"/>
      <c r="B231" s="32"/>
      <c r="C231" s="180" t="s">
        <v>467</v>
      </c>
      <c r="D231" s="180" t="s">
        <v>139</v>
      </c>
      <c r="E231" s="181" t="s">
        <v>468</v>
      </c>
      <c r="F231" s="182" t="s">
        <v>469</v>
      </c>
      <c r="G231" s="183" t="s">
        <v>142</v>
      </c>
      <c r="H231" s="184">
        <v>51.232999999999997</v>
      </c>
      <c r="I231" s="185"/>
      <c r="J231" s="186">
        <f t="shared" si="50"/>
        <v>0</v>
      </c>
      <c r="K231" s="187"/>
      <c r="L231" s="36"/>
      <c r="M231" s="188" t="s">
        <v>1</v>
      </c>
      <c r="N231" s="189" t="s">
        <v>45</v>
      </c>
      <c r="O231" s="68"/>
      <c r="P231" s="190">
        <f t="shared" si="51"/>
        <v>0</v>
      </c>
      <c r="Q231" s="190">
        <v>0</v>
      </c>
      <c r="R231" s="190">
        <f t="shared" si="52"/>
        <v>0</v>
      </c>
      <c r="S231" s="190">
        <v>0</v>
      </c>
      <c r="T231" s="191">
        <f t="shared" si="5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2" t="s">
        <v>143</v>
      </c>
      <c r="AT231" s="192" t="s">
        <v>139</v>
      </c>
      <c r="AU231" s="192" t="s">
        <v>89</v>
      </c>
      <c r="AY231" s="14" t="s">
        <v>137</v>
      </c>
      <c r="BE231" s="193">
        <f t="shared" si="54"/>
        <v>0</v>
      </c>
      <c r="BF231" s="193">
        <f t="shared" si="55"/>
        <v>0</v>
      </c>
      <c r="BG231" s="193">
        <f t="shared" si="56"/>
        <v>0</v>
      </c>
      <c r="BH231" s="193">
        <f t="shared" si="57"/>
        <v>0</v>
      </c>
      <c r="BI231" s="193">
        <f t="shared" si="58"/>
        <v>0</v>
      </c>
      <c r="BJ231" s="14" t="s">
        <v>21</v>
      </c>
      <c r="BK231" s="193">
        <f t="shared" si="59"/>
        <v>0</v>
      </c>
      <c r="BL231" s="14" t="s">
        <v>143</v>
      </c>
      <c r="BM231" s="192" t="s">
        <v>470</v>
      </c>
    </row>
    <row r="232" spans="1:65" s="2" customFormat="1" ht="24.15" customHeight="1">
      <c r="A232" s="31"/>
      <c r="B232" s="32"/>
      <c r="C232" s="180" t="s">
        <v>471</v>
      </c>
      <c r="D232" s="180" t="s">
        <v>139</v>
      </c>
      <c r="E232" s="181" t="s">
        <v>472</v>
      </c>
      <c r="F232" s="182" t="s">
        <v>473</v>
      </c>
      <c r="G232" s="183" t="s">
        <v>142</v>
      </c>
      <c r="H232" s="184">
        <v>23.497</v>
      </c>
      <c r="I232" s="185"/>
      <c r="J232" s="186">
        <f t="shared" si="50"/>
        <v>0</v>
      </c>
      <c r="K232" s="187"/>
      <c r="L232" s="36"/>
      <c r="M232" s="188" t="s">
        <v>1</v>
      </c>
      <c r="N232" s="189" t="s">
        <v>45</v>
      </c>
      <c r="O232" s="68"/>
      <c r="P232" s="190">
        <f t="shared" si="51"/>
        <v>0</v>
      </c>
      <c r="Q232" s="190">
        <v>7.0999999999999994E-2</v>
      </c>
      <c r="R232" s="190">
        <f t="shared" si="52"/>
        <v>1.6682869999999999</v>
      </c>
      <c r="S232" s="190">
        <v>0.13600000000000001</v>
      </c>
      <c r="T232" s="191">
        <f t="shared" si="53"/>
        <v>3.1955920000000004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2" t="s">
        <v>143</v>
      </c>
      <c r="AT232" s="192" t="s">
        <v>139</v>
      </c>
      <c r="AU232" s="192" t="s">
        <v>89</v>
      </c>
      <c r="AY232" s="14" t="s">
        <v>137</v>
      </c>
      <c r="BE232" s="193">
        <f t="shared" si="54"/>
        <v>0</v>
      </c>
      <c r="BF232" s="193">
        <f t="shared" si="55"/>
        <v>0</v>
      </c>
      <c r="BG232" s="193">
        <f t="shared" si="56"/>
        <v>0</v>
      </c>
      <c r="BH232" s="193">
        <f t="shared" si="57"/>
        <v>0</v>
      </c>
      <c r="BI232" s="193">
        <f t="shared" si="58"/>
        <v>0</v>
      </c>
      <c r="BJ232" s="14" t="s">
        <v>21</v>
      </c>
      <c r="BK232" s="193">
        <f t="shared" si="59"/>
        <v>0</v>
      </c>
      <c r="BL232" s="14" t="s">
        <v>143</v>
      </c>
      <c r="BM232" s="192" t="s">
        <v>474</v>
      </c>
    </row>
    <row r="233" spans="1:65" s="2" customFormat="1" ht="21.75" customHeight="1">
      <c r="A233" s="31"/>
      <c r="B233" s="32"/>
      <c r="C233" s="180" t="s">
        <v>475</v>
      </c>
      <c r="D233" s="180" t="s">
        <v>139</v>
      </c>
      <c r="E233" s="181" t="s">
        <v>476</v>
      </c>
      <c r="F233" s="182" t="s">
        <v>477</v>
      </c>
      <c r="G233" s="183" t="s">
        <v>142</v>
      </c>
      <c r="H233" s="184">
        <v>23.497</v>
      </c>
      <c r="I233" s="185"/>
      <c r="J233" s="186">
        <f t="shared" si="50"/>
        <v>0</v>
      </c>
      <c r="K233" s="187"/>
      <c r="L233" s="36"/>
      <c r="M233" s="188" t="s">
        <v>1</v>
      </c>
      <c r="N233" s="189" t="s">
        <v>45</v>
      </c>
      <c r="O233" s="68"/>
      <c r="P233" s="190">
        <f t="shared" si="51"/>
        <v>0</v>
      </c>
      <c r="Q233" s="190">
        <v>0</v>
      </c>
      <c r="R233" s="190">
        <f t="shared" si="52"/>
        <v>0</v>
      </c>
      <c r="S233" s="190">
        <v>0</v>
      </c>
      <c r="T233" s="191">
        <f t="shared" si="5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2" t="s">
        <v>143</v>
      </c>
      <c r="AT233" s="192" t="s">
        <v>139</v>
      </c>
      <c r="AU233" s="192" t="s">
        <v>89</v>
      </c>
      <c r="AY233" s="14" t="s">
        <v>137</v>
      </c>
      <c r="BE233" s="193">
        <f t="shared" si="54"/>
        <v>0</v>
      </c>
      <c r="BF233" s="193">
        <f t="shared" si="55"/>
        <v>0</v>
      </c>
      <c r="BG233" s="193">
        <f t="shared" si="56"/>
        <v>0</v>
      </c>
      <c r="BH233" s="193">
        <f t="shared" si="57"/>
        <v>0</v>
      </c>
      <c r="BI233" s="193">
        <f t="shared" si="58"/>
        <v>0</v>
      </c>
      <c r="BJ233" s="14" t="s">
        <v>21</v>
      </c>
      <c r="BK233" s="193">
        <f t="shared" si="59"/>
        <v>0</v>
      </c>
      <c r="BL233" s="14" t="s">
        <v>143</v>
      </c>
      <c r="BM233" s="192" t="s">
        <v>478</v>
      </c>
    </row>
    <row r="234" spans="1:65" s="2" customFormat="1" ht="24.15" customHeight="1">
      <c r="A234" s="31"/>
      <c r="B234" s="32"/>
      <c r="C234" s="180" t="s">
        <v>479</v>
      </c>
      <c r="D234" s="180" t="s">
        <v>139</v>
      </c>
      <c r="E234" s="181" t="s">
        <v>480</v>
      </c>
      <c r="F234" s="182" t="s">
        <v>481</v>
      </c>
      <c r="G234" s="183" t="s">
        <v>142</v>
      </c>
      <c r="H234" s="184">
        <v>3.92</v>
      </c>
      <c r="I234" s="185"/>
      <c r="J234" s="186">
        <f t="shared" si="50"/>
        <v>0</v>
      </c>
      <c r="K234" s="187"/>
      <c r="L234" s="36"/>
      <c r="M234" s="188" t="s">
        <v>1</v>
      </c>
      <c r="N234" s="189" t="s">
        <v>45</v>
      </c>
      <c r="O234" s="68"/>
      <c r="P234" s="190">
        <f t="shared" si="51"/>
        <v>0</v>
      </c>
      <c r="Q234" s="190">
        <v>6.0429999999999998E-2</v>
      </c>
      <c r="R234" s="190">
        <f t="shared" si="52"/>
        <v>0.23688559999999997</v>
      </c>
      <c r="S234" s="190">
        <v>0</v>
      </c>
      <c r="T234" s="191">
        <f t="shared" si="5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2" t="s">
        <v>143</v>
      </c>
      <c r="AT234" s="192" t="s">
        <v>139</v>
      </c>
      <c r="AU234" s="192" t="s">
        <v>89</v>
      </c>
      <c r="AY234" s="14" t="s">
        <v>137</v>
      </c>
      <c r="BE234" s="193">
        <f t="shared" si="54"/>
        <v>0</v>
      </c>
      <c r="BF234" s="193">
        <f t="shared" si="55"/>
        <v>0</v>
      </c>
      <c r="BG234" s="193">
        <f t="shared" si="56"/>
        <v>0</v>
      </c>
      <c r="BH234" s="193">
        <f t="shared" si="57"/>
        <v>0</v>
      </c>
      <c r="BI234" s="193">
        <f t="shared" si="58"/>
        <v>0</v>
      </c>
      <c r="BJ234" s="14" t="s">
        <v>21</v>
      </c>
      <c r="BK234" s="193">
        <f t="shared" si="59"/>
        <v>0</v>
      </c>
      <c r="BL234" s="14" t="s">
        <v>143</v>
      </c>
      <c r="BM234" s="192" t="s">
        <v>482</v>
      </c>
    </row>
    <row r="235" spans="1:65" s="2" customFormat="1" ht="24.15" customHeight="1">
      <c r="A235" s="31"/>
      <c r="B235" s="32"/>
      <c r="C235" s="180" t="s">
        <v>483</v>
      </c>
      <c r="D235" s="180" t="s">
        <v>139</v>
      </c>
      <c r="E235" s="181" t="s">
        <v>484</v>
      </c>
      <c r="F235" s="182" t="s">
        <v>485</v>
      </c>
      <c r="G235" s="183" t="s">
        <v>142</v>
      </c>
      <c r="H235" s="184">
        <v>0.752</v>
      </c>
      <c r="I235" s="185"/>
      <c r="J235" s="186">
        <f t="shared" si="50"/>
        <v>0</v>
      </c>
      <c r="K235" s="187"/>
      <c r="L235" s="36"/>
      <c r="M235" s="188" t="s">
        <v>1</v>
      </c>
      <c r="N235" s="189" t="s">
        <v>45</v>
      </c>
      <c r="O235" s="68"/>
      <c r="P235" s="190">
        <f t="shared" si="51"/>
        <v>0</v>
      </c>
      <c r="Q235" s="190">
        <v>0.16189999999999999</v>
      </c>
      <c r="R235" s="190">
        <f t="shared" si="52"/>
        <v>0.12174879999999999</v>
      </c>
      <c r="S235" s="190">
        <v>0</v>
      </c>
      <c r="T235" s="191">
        <f t="shared" si="5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2" t="s">
        <v>143</v>
      </c>
      <c r="AT235" s="192" t="s">
        <v>139</v>
      </c>
      <c r="AU235" s="192" t="s">
        <v>89</v>
      </c>
      <c r="AY235" s="14" t="s">
        <v>137</v>
      </c>
      <c r="BE235" s="193">
        <f t="shared" si="54"/>
        <v>0</v>
      </c>
      <c r="BF235" s="193">
        <f t="shared" si="55"/>
        <v>0</v>
      </c>
      <c r="BG235" s="193">
        <f t="shared" si="56"/>
        <v>0</v>
      </c>
      <c r="BH235" s="193">
        <f t="shared" si="57"/>
        <v>0</v>
      </c>
      <c r="BI235" s="193">
        <f t="shared" si="58"/>
        <v>0</v>
      </c>
      <c r="BJ235" s="14" t="s">
        <v>21</v>
      </c>
      <c r="BK235" s="193">
        <f t="shared" si="59"/>
        <v>0</v>
      </c>
      <c r="BL235" s="14" t="s">
        <v>143</v>
      </c>
      <c r="BM235" s="192" t="s">
        <v>486</v>
      </c>
    </row>
    <row r="236" spans="1:65" s="2" customFormat="1" ht="24.15" customHeight="1">
      <c r="A236" s="31"/>
      <c r="B236" s="32"/>
      <c r="C236" s="180" t="s">
        <v>487</v>
      </c>
      <c r="D236" s="180" t="s">
        <v>139</v>
      </c>
      <c r="E236" s="181" t="s">
        <v>488</v>
      </c>
      <c r="F236" s="182" t="s">
        <v>489</v>
      </c>
      <c r="G236" s="183" t="s">
        <v>142</v>
      </c>
      <c r="H236" s="184">
        <v>2.1539999999999999</v>
      </c>
      <c r="I236" s="185"/>
      <c r="J236" s="186">
        <f t="shared" si="50"/>
        <v>0</v>
      </c>
      <c r="K236" s="187"/>
      <c r="L236" s="36"/>
      <c r="M236" s="188" t="s">
        <v>1</v>
      </c>
      <c r="N236" s="189" t="s">
        <v>45</v>
      </c>
      <c r="O236" s="68"/>
      <c r="P236" s="190">
        <f t="shared" si="51"/>
        <v>0</v>
      </c>
      <c r="Q236" s="190">
        <v>7.3300000000000004E-2</v>
      </c>
      <c r="R236" s="190">
        <f t="shared" si="52"/>
        <v>0.15788820000000001</v>
      </c>
      <c r="S236" s="190">
        <v>0</v>
      </c>
      <c r="T236" s="191">
        <f t="shared" si="5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2" t="s">
        <v>143</v>
      </c>
      <c r="AT236" s="192" t="s">
        <v>139</v>
      </c>
      <c r="AU236" s="192" t="s">
        <v>89</v>
      </c>
      <c r="AY236" s="14" t="s">
        <v>137</v>
      </c>
      <c r="BE236" s="193">
        <f t="shared" si="54"/>
        <v>0</v>
      </c>
      <c r="BF236" s="193">
        <f t="shared" si="55"/>
        <v>0</v>
      </c>
      <c r="BG236" s="193">
        <f t="shared" si="56"/>
        <v>0</v>
      </c>
      <c r="BH236" s="193">
        <f t="shared" si="57"/>
        <v>0</v>
      </c>
      <c r="BI236" s="193">
        <f t="shared" si="58"/>
        <v>0</v>
      </c>
      <c r="BJ236" s="14" t="s">
        <v>21</v>
      </c>
      <c r="BK236" s="193">
        <f t="shared" si="59"/>
        <v>0</v>
      </c>
      <c r="BL236" s="14" t="s">
        <v>143</v>
      </c>
      <c r="BM236" s="192" t="s">
        <v>490</v>
      </c>
    </row>
    <row r="237" spans="1:65" s="2" customFormat="1" ht="24.15" customHeight="1">
      <c r="A237" s="31"/>
      <c r="B237" s="32"/>
      <c r="C237" s="180" t="s">
        <v>491</v>
      </c>
      <c r="D237" s="180" t="s">
        <v>139</v>
      </c>
      <c r="E237" s="181" t="s">
        <v>492</v>
      </c>
      <c r="F237" s="182" t="s">
        <v>493</v>
      </c>
      <c r="G237" s="183" t="s">
        <v>142</v>
      </c>
      <c r="H237" s="184">
        <v>4.6719999999999997</v>
      </c>
      <c r="I237" s="185"/>
      <c r="J237" s="186">
        <f t="shared" si="50"/>
        <v>0</v>
      </c>
      <c r="K237" s="187"/>
      <c r="L237" s="36"/>
      <c r="M237" s="188" t="s">
        <v>1</v>
      </c>
      <c r="N237" s="189" t="s">
        <v>45</v>
      </c>
      <c r="O237" s="68"/>
      <c r="P237" s="190">
        <f t="shared" si="51"/>
        <v>0</v>
      </c>
      <c r="Q237" s="190">
        <v>0</v>
      </c>
      <c r="R237" s="190">
        <f t="shared" si="52"/>
        <v>0</v>
      </c>
      <c r="S237" s="190">
        <v>0</v>
      </c>
      <c r="T237" s="191">
        <f t="shared" si="5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2" t="s">
        <v>143</v>
      </c>
      <c r="AT237" s="192" t="s">
        <v>139</v>
      </c>
      <c r="AU237" s="192" t="s">
        <v>89</v>
      </c>
      <c r="AY237" s="14" t="s">
        <v>137</v>
      </c>
      <c r="BE237" s="193">
        <f t="shared" si="54"/>
        <v>0</v>
      </c>
      <c r="BF237" s="193">
        <f t="shared" si="55"/>
        <v>0</v>
      </c>
      <c r="BG237" s="193">
        <f t="shared" si="56"/>
        <v>0</v>
      </c>
      <c r="BH237" s="193">
        <f t="shared" si="57"/>
        <v>0</v>
      </c>
      <c r="BI237" s="193">
        <f t="shared" si="58"/>
        <v>0</v>
      </c>
      <c r="BJ237" s="14" t="s">
        <v>21</v>
      </c>
      <c r="BK237" s="193">
        <f t="shared" si="59"/>
        <v>0</v>
      </c>
      <c r="BL237" s="14" t="s">
        <v>143</v>
      </c>
      <c r="BM237" s="192" t="s">
        <v>494</v>
      </c>
    </row>
    <row r="238" spans="1:65" s="2" customFormat="1" ht="21.75" customHeight="1">
      <c r="A238" s="31"/>
      <c r="B238" s="32"/>
      <c r="C238" s="180" t="s">
        <v>495</v>
      </c>
      <c r="D238" s="180" t="s">
        <v>139</v>
      </c>
      <c r="E238" s="181" t="s">
        <v>496</v>
      </c>
      <c r="F238" s="182" t="s">
        <v>497</v>
      </c>
      <c r="G238" s="183" t="s">
        <v>142</v>
      </c>
      <c r="H238" s="184">
        <v>19.565000000000001</v>
      </c>
      <c r="I238" s="185"/>
      <c r="J238" s="186">
        <f t="shared" si="50"/>
        <v>0</v>
      </c>
      <c r="K238" s="187"/>
      <c r="L238" s="36"/>
      <c r="M238" s="188" t="s">
        <v>1</v>
      </c>
      <c r="N238" s="189" t="s">
        <v>45</v>
      </c>
      <c r="O238" s="68"/>
      <c r="P238" s="190">
        <f t="shared" si="51"/>
        <v>0</v>
      </c>
      <c r="Q238" s="190">
        <v>0.01</v>
      </c>
      <c r="R238" s="190">
        <f t="shared" si="52"/>
        <v>0.19565000000000002</v>
      </c>
      <c r="S238" s="190">
        <v>0</v>
      </c>
      <c r="T238" s="191">
        <f t="shared" si="5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2" t="s">
        <v>143</v>
      </c>
      <c r="AT238" s="192" t="s">
        <v>139</v>
      </c>
      <c r="AU238" s="192" t="s">
        <v>89</v>
      </c>
      <c r="AY238" s="14" t="s">
        <v>137</v>
      </c>
      <c r="BE238" s="193">
        <f t="shared" si="54"/>
        <v>0</v>
      </c>
      <c r="BF238" s="193">
        <f t="shared" si="55"/>
        <v>0</v>
      </c>
      <c r="BG238" s="193">
        <f t="shared" si="56"/>
        <v>0</v>
      </c>
      <c r="BH238" s="193">
        <f t="shared" si="57"/>
        <v>0</v>
      </c>
      <c r="BI238" s="193">
        <f t="shared" si="58"/>
        <v>0</v>
      </c>
      <c r="BJ238" s="14" t="s">
        <v>21</v>
      </c>
      <c r="BK238" s="193">
        <f t="shared" si="59"/>
        <v>0</v>
      </c>
      <c r="BL238" s="14" t="s">
        <v>143</v>
      </c>
      <c r="BM238" s="192" t="s">
        <v>498</v>
      </c>
    </row>
    <row r="239" spans="1:65" s="2" customFormat="1" ht="24.15" customHeight="1">
      <c r="A239" s="31"/>
      <c r="B239" s="32"/>
      <c r="C239" s="180" t="s">
        <v>499</v>
      </c>
      <c r="D239" s="180" t="s">
        <v>139</v>
      </c>
      <c r="E239" s="181" t="s">
        <v>500</v>
      </c>
      <c r="F239" s="182" t="s">
        <v>501</v>
      </c>
      <c r="G239" s="183" t="s">
        <v>142</v>
      </c>
      <c r="H239" s="184">
        <v>20.747</v>
      </c>
      <c r="I239" s="185"/>
      <c r="J239" s="186">
        <f t="shared" si="50"/>
        <v>0</v>
      </c>
      <c r="K239" s="187"/>
      <c r="L239" s="36"/>
      <c r="M239" s="188" t="s">
        <v>1</v>
      </c>
      <c r="N239" s="189" t="s">
        <v>45</v>
      </c>
      <c r="O239" s="68"/>
      <c r="P239" s="190">
        <f t="shared" si="51"/>
        <v>0</v>
      </c>
      <c r="Q239" s="190">
        <v>1.0670000000000001E-2</v>
      </c>
      <c r="R239" s="190">
        <f t="shared" si="52"/>
        <v>0.22137049</v>
      </c>
      <c r="S239" s="190">
        <v>0</v>
      </c>
      <c r="T239" s="191">
        <f t="shared" si="5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2" t="s">
        <v>143</v>
      </c>
      <c r="AT239" s="192" t="s">
        <v>139</v>
      </c>
      <c r="AU239" s="192" t="s">
        <v>89</v>
      </c>
      <c r="AY239" s="14" t="s">
        <v>137</v>
      </c>
      <c r="BE239" s="193">
        <f t="shared" si="54"/>
        <v>0</v>
      </c>
      <c r="BF239" s="193">
        <f t="shared" si="55"/>
        <v>0</v>
      </c>
      <c r="BG239" s="193">
        <f t="shared" si="56"/>
        <v>0</v>
      </c>
      <c r="BH239" s="193">
        <f t="shared" si="57"/>
        <v>0</v>
      </c>
      <c r="BI239" s="193">
        <f t="shared" si="58"/>
        <v>0</v>
      </c>
      <c r="BJ239" s="14" t="s">
        <v>21</v>
      </c>
      <c r="BK239" s="193">
        <f t="shared" si="59"/>
        <v>0</v>
      </c>
      <c r="BL239" s="14" t="s">
        <v>143</v>
      </c>
      <c r="BM239" s="192" t="s">
        <v>502</v>
      </c>
    </row>
    <row r="240" spans="1:65" s="2" customFormat="1" ht="24.15" customHeight="1">
      <c r="A240" s="31"/>
      <c r="B240" s="32"/>
      <c r="C240" s="180" t="s">
        <v>503</v>
      </c>
      <c r="D240" s="180" t="s">
        <v>139</v>
      </c>
      <c r="E240" s="181" t="s">
        <v>504</v>
      </c>
      <c r="F240" s="182" t="s">
        <v>505</v>
      </c>
      <c r="G240" s="183" t="s">
        <v>142</v>
      </c>
      <c r="H240" s="184">
        <v>2.8370000000000002</v>
      </c>
      <c r="I240" s="185"/>
      <c r="J240" s="186">
        <f t="shared" si="50"/>
        <v>0</v>
      </c>
      <c r="K240" s="187"/>
      <c r="L240" s="36"/>
      <c r="M240" s="188" t="s">
        <v>1</v>
      </c>
      <c r="N240" s="189" t="s">
        <v>45</v>
      </c>
      <c r="O240" s="68"/>
      <c r="P240" s="190">
        <f t="shared" si="51"/>
        <v>0</v>
      </c>
      <c r="Q240" s="190">
        <v>9.8999999999999999E-4</v>
      </c>
      <c r="R240" s="190">
        <f t="shared" si="52"/>
        <v>2.8086300000000003E-3</v>
      </c>
      <c r="S240" s="190">
        <v>0</v>
      </c>
      <c r="T240" s="191">
        <f t="shared" si="5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2" t="s">
        <v>143</v>
      </c>
      <c r="AT240" s="192" t="s">
        <v>139</v>
      </c>
      <c r="AU240" s="192" t="s">
        <v>89</v>
      </c>
      <c r="AY240" s="14" t="s">
        <v>137</v>
      </c>
      <c r="BE240" s="193">
        <f t="shared" si="54"/>
        <v>0</v>
      </c>
      <c r="BF240" s="193">
        <f t="shared" si="55"/>
        <v>0</v>
      </c>
      <c r="BG240" s="193">
        <f t="shared" si="56"/>
        <v>0</v>
      </c>
      <c r="BH240" s="193">
        <f t="shared" si="57"/>
        <v>0</v>
      </c>
      <c r="BI240" s="193">
        <f t="shared" si="58"/>
        <v>0</v>
      </c>
      <c r="BJ240" s="14" t="s">
        <v>21</v>
      </c>
      <c r="BK240" s="193">
        <f t="shared" si="59"/>
        <v>0</v>
      </c>
      <c r="BL240" s="14" t="s">
        <v>143</v>
      </c>
      <c r="BM240" s="192" t="s">
        <v>506</v>
      </c>
    </row>
    <row r="241" spans="1:65" s="2" customFormat="1" ht="24.15" customHeight="1">
      <c r="A241" s="31"/>
      <c r="B241" s="32"/>
      <c r="C241" s="180" t="s">
        <v>507</v>
      </c>
      <c r="D241" s="180" t="s">
        <v>139</v>
      </c>
      <c r="E241" s="181" t="s">
        <v>508</v>
      </c>
      <c r="F241" s="182" t="s">
        <v>509</v>
      </c>
      <c r="G241" s="183" t="s">
        <v>142</v>
      </c>
      <c r="H241" s="184">
        <v>6.8259999999999996</v>
      </c>
      <c r="I241" s="185"/>
      <c r="J241" s="186">
        <f t="shared" si="50"/>
        <v>0</v>
      </c>
      <c r="K241" s="187"/>
      <c r="L241" s="36"/>
      <c r="M241" s="188" t="s">
        <v>1</v>
      </c>
      <c r="N241" s="189" t="s">
        <v>45</v>
      </c>
      <c r="O241" s="68"/>
      <c r="P241" s="190">
        <f t="shared" si="51"/>
        <v>0</v>
      </c>
      <c r="Q241" s="190">
        <v>2.0999999999999999E-3</v>
      </c>
      <c r="R241" s="190">
        <f t="shared" si="52"/>
        <v>1.4334599999999998E-2</v>
      </c>
      <c r="S241" s="190">
        <v>0</v>
      </c>
      <c r="T241" s="191">
        <f t="shared" si="5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2" t="s">
        <v>143</v>
      </c>
      <c r="AT241" s="192" t="s">
        <v>139</v>
      </c>
      <c r="AU241" s="192" t="s">
        <v>89</v>
      </c>
      <c r="AY241" s="14" t="s">
        <v>137</v>
      </c>
      <c r="BE241" s="193">
        <f t="shared" si="54"/>
        <v>0</v>
      </c>
      <c r="BF241" s="193">
        <f t="shared" si="55"/>
        <v>0</v>
      </c>
      <c r="BG241" s="193">
        <f t="shared" si="56"/>
        <v>0</v>
      </c>
      <c r="BH241" s="193">
        <f t="shared" si="57"/>
        <v>0</v>
      </c>
      <c r="BI241" s="193">
        <f t="shared" si="58"/>
        <v>0</v>
      </c>
      <c r="BJ241" s="14" t="s">
        <v>21</v>
      </c>
      <c r="BK241" s="193">
        <f t="shared" si="59"/>
        <v>0</v>
      </c>
      <c r="BL241" s="14" t="s">
        <v>143</v>
      </c>
      <c r="BM241" s="192" t="s">
        <v>510</v>
      </c>
    </row>
    <row r="242" spans="1:65" s="2" customFormat="1" ht="24.15" customHeight="1">
      <c r="A242" s="31"/>
      <c r="B242" s="32"/>
      <c r="C242" s="180" t="s">
        <v>511</v>
      </c>
      <c r="D242" s="180" t="s">
        <v>139</v>
      </c>
      <c r="E242" s="181" t="s">
        <v>512</v>
      </c>
      <c r="F242" s="182" t="s">
        <v>513</v>
      </c>
      <c r="G242" s="183" t="s">
        <v>142</v>
      </c>
      <c r="H242" s="184">
        <v>18.786999999999999</v>
      </c>
      <c r="I242" s="185"/>
      <c r="J242" s="186">
        <f t="shared" si="50"/>
        <v>0</v>
      </c>
      <c r="K242" s="187"/>
      <c r="L242" s="36"/>
      <c r="M242" s="188" t="s">
        <v>1</v>
      </c>
      <c r="N242" s="189" t="s">
        <v>45</v>
      </c>
      <c r="O242" s="68"/>
      <c r="P242" s="190">
        <f t="shared" si="51"/>
        <v>0</v>
      </c>
      <c r="Q242" s="190">
        <v>4.0000000000000002E-4</v>
      </c>
      <c r="R242" s="190">
        <f t="shared" si="52"/>
        <v>7.5148000000000003E-3</v>
      </c>
      <c r="S242" s="190">
        <v>0</v>
      </c>
      <c r="T242" s="191">
        <f t="shared" si="5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2" t="s">
        <v>143</v>
      </c>
      <c r="AT242" s="192" t="s">
        <v>139</v>
      </c>
      <c r="AU242" s="192" t="s">
        <v>89</v>
      </c>
      <c r="AY242" s="14" t="s">
        <v>137</v>
      </c>
      <c r="BE242" s="193">
        <f t="shared" si="54"/>
        <v>0</v>
      </c>
      <c r="BF242" s="193">
        <f t="shared" si="55"/>
        <v>0</v>
      </c>
      <c r="BG242" s="193">
        <f t="shared" si="56"/>
        <v>0</v>
      </c>
      <c r="BH242" s="193">
        <f t="shared" si="57"/>
        <v>0</v>
      </c>
      <c r="BI242" s="193">
        <f t="shared" si="58"/>
        <v>0</v>
      </c>
      <c r="BJ242" s="14" t="s">
        <v>21</v>
      </c>
      <c r="BK242" s="193">
        <f t="shared" si="59"/>
        <v>0</v>
      </c>
      <c r="BL242" s="14" t="s">
        <v>143</v>
      </c>
      <c r="BM242" s="192" t="s">
        <v>514</v>
      </c>
    </row>
    <row r="243" spans="1:65" s="2" customFormat="1" ht="24.15" customHeight="1">
      <c r="A243" s="31"/>
      <c r="B243" s="32"/>
      <c r="C243" s="180" t="s">
        <v>515</v>
      </c>
      <c r="D243" s="180" t="s">
        <v>139</v>
      </c>
      <c r="E243" s="181" t="s">
        <v>516</v>
      </c>
      <c r="F243" s="182" t="s">
        <v>517</v>
      </c>
      <c r="G243" s="183" t="s">
        <v>158</v>
      </c>
      <c r="H243" s="184">
        <v>35</v>
      </c>
      <c r="I243" s="185"/>
      <c r="J243" s="186">
        <f t="shared" si="50"/>
        <v>0</v>
      </c>
      <c r="K243" s="187"/>
      <c r="L243" s="36"/>
      <c r="M243" s="188" t="s">
        <v>1</v>
      </c>
      <c r="N243" s="189" t="s">
        <v>45</v>
      </c>
      <c r="O243" s="68"/>
      <c r="P243" s="190">
        <f t="shared" si="51"/>
        <v>0</v>
      </c>
      <c r="Q243" s="190">
        <v>7.2999999999999996E-4</v>
      </c>
      <c r="R243" s="190">
        <f t="shared" si="52"/>
        <v>2.555E-2</v>
      </c>
      <c r="S243" s="190">
        <v>0</v>
      </c>
      <c r="T243" s="191">
        <f t="shared" si="5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2" t="s">
        <v>143</v>
      </c>
      <c r="AT243" s="192" t="s">
        <v>139</v>
      </c>
      <c r="AU243" s="192" t="s">
        <v>89</v>
      </c>
      <c r="AY243" s="14" t="s">
        <v>137</v>
      </c>
      <c r="BE243" s="193">
        <f t="shared" si="54"/>
        <v>0</v>
      </c>
      <c r="BF243" s="193">
        <f t="shared" si="55"/>
        <v>0</v>
      </c>
      <c r="BG243" s="193">
        <f t="shared" si="56"/>
        <v>0</v>
      </c>
      <c r="BH243" s="193">
        <f t="shared" si="57"/>
        <v>0</v>
      </c>
      <c r="BI243" s="193">
        <f t="shared" si="58"/>
        <v>0</v>
      </c>
      <c r="BJ243" s="14" t="s">
        <v>21</v>
      </c>
      <c r="BK243" s="193">
        <f t="shared" si="59"/>
        <v>0</v>
      </c>
      <c r="BL243" s="14" t="s">
        <v>143</v>
      </c>
      <c r="BM243" s="192" t="s">
        <v>518</v>
      </c>
    </row>
    <row r="244" spans="1:65" s="2" customFormat="1" ht="33" customHeight="1">
      <c r="A244" s="31"/>
      <c r="B244" s="32"/>
      <c r="C244" s="180" t="s">
        <v>379</v>
      </c>
      <c r="D244" s="180" t="s">
        <v>139</v>
      </c>
      <c r="E244" s="181" t="s">
        <v>519</v>
      </c>
      <c r="F244" s="182" t="s">
        <v>520</v>
      </c>
      <c r="G244" s="183" t="s">
        <v>142</v>
      </c>
      <c r="H244" s="184">
        <v>6.5</v>
      </c>
      <c r="I244" s="185"/>
      <c r="J244" s="186">
        <f t="shared" si="50"/>
        <v>0</v>
      </c>
      <c r="K244" s="187"/>
      <c r="L244" s="36"/>
      <c r="M244" s="188" t="s">
        <v>1</v>
      </c>
      <c r="N244" s="189" t="s">
        <v>45</v>
      </c>
      <c r="O244" s="68"/>
      <c r="P244" s="190">
        <f t="shared" si="51"/>
        <v>0</v>
      </c>
      <c r="Q244" s="190">
        <v>0</v>
      </c>
      <c r="R244" s="190">
        <f t="shared" si="52"/>
        <v>0</v>
      </c>
      <c r="S244" s="190">
        <v>0</v>
      </c>
      <c r="T244" s="191">
        <f t="shared" si="5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2" t="s">
        <v>143</v>
      </c>
      <c r="AT244" s="192" t="s">
        <v>139</v>
      </c>
      <c r="AU244" s="192" t="s">
        <v>89</v>
      </c>
      <c r="AY244" s="14" t="s">
        <v>137</v>
      </c>
      <c r="BE244" s="193">
        <f t="shared" si="54"/>
        <v>0</v>
      </c>
      <c r="BF244" s="193">
        <f t="shared" si="55"/>
        <v>0</v>
      </c>
      <c r="BG244" s="193">
        <f t="shared" si="56"/>
        <v>0</v>
      </c>
      <c r="BH244" s="193">
        <f t="shared" si="57"/>
        <v>0</v>
      </c>
      <c r="BI244" s="193">
        <f t="shared" si="58"/>
        <v>0</v>
      </c>
      <c r="BJ244" s="14" t="s">
        <v>21</v>
      </c>
      <c r="BK244" s="193">
        <f t="shared" si="59"/>
        <v>0</v>
      </c>
      <c r="BL244" s="14" t="s">
        <v>143</v>
      </c>
      <c r="BM244" s="192" t="s">
        <v>521</v>
      </c>
    </row>
    <row r="245" spans="1:65" s="2" customFormat="1" ht="24.15" customHeight="1">
      <c r="A245" s="31"/>
      <c r="B245" s="32"/>
      <c r="C245" s="180" t="s">
        <v>522</v>
      </c>
      <c r="D245" s="180" t="s">
        <v>139</v>
      </c>
      <c r="E245" s="181" t="s">
        <v>523</v>
      </c>
      <c r="F245" s="182" t="s">
        <v>524</v>
      </c>
      <c r="G245" s="183" t="s">
        <v>142</v>
      </c>
      <c r="H245" s="184">
        <v>69.171000000000006</v>
      </c>
      <c r="I245" s="185"/>
      <c r="J245" s="186">
        <f t="shared" si="50"/>
        <v>0</v>
      </c>
      <c r="K245" s="187"/>
      <c r="L245" s="36"/>
      <c r="M245" s="188" t="s">
        <v>1</v>
      </c>
      <c r="N245" s="189" t="s">
        <v>45</v>
      </c>
      <c r="O245" s="68"/>
      <c r="P245" s="190">
        <f t="shared" si="51"/>
        <v>0</v>
      </c>
      <c r="Q245" s="190">
        <v>0</v>
      </c>
      <c r="R245" s="190">
        <f t="shared" si="52"/>
        <v>0</v>
      </c>
      <c r="S245" s="190">
        <v>0</v>
      </c>
      <c r="T245" s="191">
        <f t="shared" si="5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2" t="s">
        <v>143</v>
      </c>
      <c r="AT245" s="192" t="s">
        <v>139</v>
      </c>
      <c r="AU245" s="192" t="s">
        <v>89</v>
      </c>
      <c r="AY245" s="14" t="s">
        <v>137</v>
      </c>
      <c r="BE245" s="193">
        <f t="shared" si="54"/>
        <v>0</v>
      </c>
      <c r="BF245" s="193">
        <f t="shared" si="55"/>
        <v>0</v>
      </c>
      <c r="BG245" s="193">
        <f t="shared" si="56"/>
        <v>0</v>
      </c>
      <c r="BH245" s="193">
        <f t="shared" si="57"/>
        <v>0</v>
      </c>
      <c r="BI245" s="193">
        <f t="shared" si="58"/>
        <v>0</v>
      </c>
      <c r="BJ245" s="14" t="s">
        <v>21</v>
      </c>
      <c r="BK245" s="193">
        <f t="shared" si="59"/>
        <v>0</v>
      </c>
      <c r="BL245" s="14" t="s">
        <v>143</v>
      </c>
      <c r="BM245" s="192" t="s">
        <v>525</v>
      </c>
    </row>
    <row r="246" spans="1:65" s="12" customFormat="1" ht="22.75" customHeight="1">
      <c r="B246" s="164"/>
      <c r="C246" s="165"/>
      <c r="D246" s="166" t="s">
        <v>79</v>
      </c>
      <c r="E246" s="178" t="s">
        <v>526</v>
      </c>
      <c r="F246" s="178" t="s">
        <v>527</v>
      </c>
      <c r="G246" s="165"/>
      <c r="H246" s="165"/>
      <c r="I246" s="168"/>
      <c r="J246" s="179">
        <f>BK246</f>
        <v>0</v>
      </c>
      <c r="K246" s="165"/>
      <c r="L246" s="170"/>
      <c r="M246" s="171"/>
      <c r="N246" s="172"/>
      <c r="O246" s="172"/>
      <c r="P246" s="173">
        <f>SUM(P247:P250)</f>
        <v>0</v>
      </c>
      <c r="Q246" s="172"/>
      <c r="R246" s="173">
        <f>SUM(R247:R250)</f>
        <v>0</v>
      </c>
      <c r="S246" s="172"/>
      <c r="T246" s="174">
        <f>SUM(T247:T250)</f>
        <v>0</v>
      </c>
      <c r="AR246" s="175" t="s">
        <v>21</v>
      </c>
      <c r="AT246" s="176" t="s">
        <v>79</v>
      </c>
      <c r="AU246" s="176" t="s">
        <v>21</v>
      </c>
      <c r="AY246" s="175" t="s">
        <v>137</v>
      </c>
      <c r="BK246" s="177">
        <f>SUM(BK247:BK250)</f>
        <v>0</v>
      </c>
    </row>
    <row r="247" spans="1:65" s="2" customFormat="1" ht="24.15" customHeight="1">
      <c r="A247" s="31"/>
      <c r="B247" s="32"/>
      <c r="C247" s="180" t="s">
        <v>528</v>
      </c>
      <c r="D247" s="180" t="s">
        <v>139</v>
      </c>
      <c r="E247" s="181" t="s">
        <v>529</v>
      </c>
      <c r="F247" s="182" t="s">
        <v>530</v>
      </c>
      <c r="G247" s="183" t="s">
        <v>190</v>
      </c>
      <c r="H247" s="184">
        <v>26.47</v>
      </c>
      <c r="I247" s="185"/>
      <c r="J247" s="186">
        <f>ROUND(I247*H247,2)</f>
        <v>0</v>
      </c>
      <c r="K247" s="187"/>
      <c r="L247" s="36"/>
      <c r="M247" s="188" t="s">
        <v>1</v>
      </c>
      <c r="N247" s="189" t="s">
        <v>45</v>
      </c>
      <c r="O247" s="68"/>
      <c r="P247" s="190">
        <f>O247*H247</f>
        <v>0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2" t="s">
        <v>143</v>
      </c>
      <c r="AT247" s="192" t="s">
        <v>139</v>
      </c>
      <c r="AU247" s="192" t="s">
        <v>89</v>
      </c>
      <c r="AY247" s="14" t="s">
        <v>137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4" t="s">
        <v>21</v>
      </c>
      <c r="BK247" s="193">
        <f>ROUND(I247*H247,2)</f>
        <v>0</v>
      </c>
      <c r="BL247" s="14" t="s">
        <v>143</v>
      </c>
      <c r="BM247" s="192" t="s">
        <v>531</v>
      </c>
    </row>
    <row r="248" spans="1:65" s="2" customFormat="1" ht="24.15" customHeight="1">
      <c r="A248" s="31"/>
      <c r="B248" s="32"/>
      <c r="C248" s="180" t="s">
        <v>393</v>
      </c>
      <c r="D248" s="180" t="s">
        <v>139</v>
      </c>
      <c r="E248" s="181" t="s">
        <v>532</v>
      </c>
      <c r="F248" s="182" t="s">
        <v>533</v>
      </c>
      <c r="G248" s="183" t="s">
        <v>190</v>
      </c>
      <c r="H248" s="184">
        <v>26.47</v>
      </c>
      <c r="I248" s="185"/>
      <c r="J248" s="186">
        <f>ROUND(I248*H248,2)</f>
        <v>0</v>
      </c>
      <c r="K248" s="187"/>
      <c r="L248" s="36"/>
      <c r="M248" s="188" t="s">
        <v>1</v>
      </c>
      <c r="N248" s="189" t="s">
        <v>45</v>
      </c>
      <c r="O248" s="68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2" t="s">
        <v>143</v>
      </c>
      <c r="AT248" s="192" t="s">
        <v>139</v>
      </c>
      <c r="AU248" s="192" t="s">
        <v>89</v>
      </c>
      <c r="AY248" s="14" t="s">
        <v>137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4" t="s">
        <v>21</v>
      </c>
      <c r="BK248" s="193">
        <f>ROUND(I248*H248,2)</f>
        <v>0</v>
      </c>
      <c r="BL248" s="14" t="s">
        <v>143</v>
      </c>
      <c r="BM248" s="192" t="s">
        <v>534</v>
      </c>
    </row>
    <row r="249" spans="1:65" s="2" customFormat="1" ht="24.15" customHeight="1">
      <c r="A249" s="31"/>
      <c r="B249" s="32"/>
      <c r="C249" s="180" t="s">
        <v>428</v>
      </c>
      <c r="D249" s="180" t="s">
        <v>139</v>
      </c>
      <c r="E249" s="181" t="s">
        <v>535</v>
      </c>
      <c r="F249" s="182" t="s">
        <v>536</v>
      </c>
      <c r="G249" s="183" t="s">
        <v>190</v>
      </c>
      <c r="H249" s="184">
        <v>370.58</v>
      </c>
      <c r="I249" s="185"/>
      <c r="J249" s="186">
        <f>ROUND(I249*H249,2)</f>
        <v>0</v>
      </c>
      <c r="K249" s="187"/>
      <c r="L249" s="36"/>
      <c r="M249" s="188" t="s">
        <v>1</v>
      </c>
      <c r="N249" s="189" t="s">
        <v>45</v>
      </c>
      <c r="O249" s="68"/>
      <c r="P249" s="190">
        <f>O249*H249</f>
        <v>0</v>
      </c>
      <c r="Q249" s="190">
        <v>0</v>
      </c>
      <c r="R249" s="190">
        <f>Q249*H249</f>
        <v>0</v>
      </c>
      <c r="S249" s="190">
        <v>0</v>
      </c>
      <c r="T249" s="191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2" t="s">
        <v>143</v>
      </c>
      <c r="AT249" s="192" t="s">
        <v>139</v>
      </c>
      <c r="AU249" s="192" t="s">
        <v>89</v>
      </c>
      <c r="AY249" s="14" t="s">
        <v>137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4" t="s">
        <v>21</v>
      </c>
      <c r="BK249" s="193">
        <f>ROUND(I249*H249,2)</f>
        <v>0</v>
      </c>
      <c r="BL249" s="14" t="s">
        <v>143</v>
      </c>
      <c r="BM249" s="192" t="s">
        <v>537</v>
      </c>
    </row>
    <row r="250" spans="1:65" s="2" customFormat="1" ht="33" customHeight="1">
      <c r="A250" s="31"/>
      <c r="B250" s="32"/>
      <c r="C250" s="180" t="s">
        <v>538</v>
      </c>
      <c r="D250" s="180" t="s">
        <v>139</v>
      </c>
      <c r="E250" s="181" t="s">
        <v>539</v>
      </c>
      <c r="F250" s="182" t="s">
        <v>540</v>
      </c>
      <c r="G250" s="183" t="s">
        <v>190</v>
      </c>
      <c r="H250" s="184">
        <v>26.47</v>
      </c>
      <c r="I250" s="185"/>
      <c r="J250" s="186">
        <f>ROUND(I250*H250,2)</f>
        <v>0</v>
      </c>
      <c r="K250" s="187"/>
      <c r="L250" s="36"/>
      <c r="M250" s="188" t="s">
        <v>1</v>
      </c>
      <c r="N250" s="189" t="s">
        <v>45</v>
      </c>
      <c r="O250" s="68"/>
      <c r="P250" s="190">
        <f>O250*H250</f>
        <v>0</v>
      </c>
      <c r="Q250" s="190">
        <v>0</v>
      </c>
      <c r="R250" s="190">
        <f>Q250*H250</f>
        <v>0</v>
      </c>
      <c r="S250" s="190">
        <v>0</v>
      </c>
      <c r="T250" s="191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2" t="s">
        <v>143</v>
      </c>
      <c r="AT250" s="192" t="s">
        <v>139</v>
      </c>
      <c r="AU250" s="192" t="s">
        <v>89</v>
      </c>
      <c r="AY250" s="14" t="s">
        <v>137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14" t="s">
        <v>21</v>
      </c>
      <c r="BK250" s="193">
        <f>ROUND(I250*H250,2)</f>
        <v>0</v>
      </c>
      <c r="BL250" s="14" t="s">
        <v>143</v>
      </c>
      <c r="BM250" s="192" t="s">
        <v>541</v>
      </c>
    </row>
    <row r="251" spans="1:65" s="12" customFormat="1" ht="22.75" customHeight="1">
      <c r="B251" s="164"/>
      <c r="C251" s="165"/>
      <c r="D251" s="166" t="s">
        <v>79</v>
      </c>
      <c r="E251" s="178" t="s">
        <v>542</v>
      </c>
      <c r="F251" s="178" t="s">
        <v>543</v>
      </c>
      <c r="G251" s="165"/>
      <c r="H251" s="165"/>
      <c r="I251" s="168"/>
      <c r="J251" s="179">
        <f>BK251</f>
        <v>0</v>
      </c>
      <c r="K251" s="165"/>
      <c r="L251" s="170"/>
      <c r="M251" s="171"/>
      <c r="N251" s="172"/>
      <c r="O251" s="172"/>
      <c r="P251" s="173">
        <f>P252</f>
        <v>0</v>
      </c>
      <c r="Q251" s="172"/>
      <c r="R251" s="173">
        <f>R252</f>
        <v>0</v>
      </c>
      <c r="S251" s="172"/>
      <c r="T251" s="174">
        <f>T252</f>
        <v>0</v>
      </c>
      <c r="AR251" s="175" t="s">
        <v>21</v>
      </c>
      <c r="AT251" s="176" t="s">
        <v>79</v>
      </c>
      <c r="AU251" s="176" t="s">
        <v>21</v>
      </c>
      <c r="AY251" s="175" t="s">
        <v>137</v>
      </c>
      <c r="BK251" s="177">
        <f>BK252</f>
        <v>0</v>
      </c>
    </row>
    <row r="252" spans="1:65" s="2" customFormat="1" ht="16.5" customHeight="1">
      <c r="A252" s="31"/>
      <c r="B252" s="32"/>
      <c r="C252" s="180" t="s">
        <v>435</v>
      </c>
      <c r="D252" s="180" t="s">
        <v>139</v>
      </c>
      <c r="E252" s="181" t="s">
        <v>544</v>
      </c>
      <c r="F252" s="182" t="s">
        <v>545</v>
      </c>
      <c r="G252" s="183" t="s">
        <v>190</v>
      </c>
      <c r="H252" s="184">
        <v>53.145000000000003</v>
      </c>
      <c r="I252" s="185"/>
      <c r="J252" s="186">
        <f>ROUND(I252*H252,2)</f>
        <v>0</v>
      </c>
      <c r="K252" s="187"/>
      <c r="L252" s="36"/>
      <c r="M252" s="188" t="s">
        <v>1</v>
      </c>
      <c r="N252" s="189" t="s">
        <v>45</v>
      </c>
      <c r="O252" s="68"/>
      <c r="P252" s="190">
        <f>O252*H252</f>
        <v>0</v>
      </c>
      <c r="Q252" s="190">
        <v>0</v>
      </c>
      <c r="R252" s="190">
        <f>Q252*H252</f>
        <v>0</v>
      </c>
      <c r="S252" s="190">
        <v>0</v>
      </c>
      <c r="T252" s="191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2" t="s">
        <v>143</v>
      </c>
      <c r="AT252" s="192" t="s">
        <v>139</v>
      </c>
      <c r="AU252" s="192" t="s">
        <v>89</v>
      </c>
      <c r="AY252" s="14" t="s">
        <v>137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4" t="s">
        <v>21</v>
      </c>
      <c r="BK252" s="193">
        <f>ROUND(I252*H252,2)</f>
        <v>0</v>
      </c>
      <c r="BL252" s="14" t="s">
        <v>143</v>
      </c>
      <c r="BM252" s="192" t="s">
        <v>546</v>
      </c>
    </row>
    <row r="253" spans="1:65" s="12" customFormat="1" ht="25.9" customHeight="1">
      <c r="B253" s="164"/>
      <c r="C253" s="165"/>
      <c r="D253" s="166" t="s">
        <v>79</v>
      </c>
      <c r="E253" s="167" t="s">
        <v>547</v>
      </c>
      <c r="F253" s="167" t="s">
        <v>548</v>
      </c>
      <c r="G253" s="165"/>
      <c r="H253" s="165"/>
      <c r="I253" s="168"/>
      <c r="J253" s="169">
        <f>BK253</f>
        <v>0</v>
      </c>
      <c r="K253" s="165"/>
      <c r="L253" s="170"/>
      <c r="M253" s="171"/>
      <c r="N253" s="172"/>
      <c r="O253" s="172"/>
      <c r="P253" s="173">
        <f>P254+P259+P262+P265+P273+P278+P281</f>
        <v>0</v>
      </c>
      <c r="Q253" s="172"/>
      <c r="R253" s="173">
        <f>R254+R259+R262+R265+R273+R278+R281</f>
        <v>0.32293419000000001</v>
      </c>
      <c r="S253" s="172"/>
      <c r="T253" s="174">
        <f>T254+T259+T262+T265+T273+T278+T281</f>
        <v>0.43952789999999997</v>
      </c>
      <c r="AR253" s="175" t="s">
        <v>89</v>
      </c>
      <c r="AT253" s="176" t="s">
        <v>79</v>
      </c>
      <c r="AU253" s="176" t="s">
        <v>80</v>
      </c>
      <c r="AY253" s="175" t="s">
        <v>137</v>
      </c>
      <c r="BK253" s="177">
        <f>BK254+BK259+BK262+BK265+BK273+BK278+BK281</f>
        <v>0</v>
      </c>
    </row>
    <row r="254" spans="1:65" s="12" customFormat="1" ht="22.75" customHeight="1">
      <c r="B254" s="164"/>
      <c r="C254" s="165"/>
      <c r="D254" s="166" t="s">
        <v>79</v>
      </c>
      <c r="E254" s="178" t="s">
        <v>549</v>
      </c>
      <c r="F254" s="178" t="s">
        <v>550</v>
      </c>
      <c r="G254" s="165"/>
      <c r="H254" s="165"/>
      <c r="I254" s="168"/>
      <c r="J254" s="179">
        <f>BK254</f>
        <v>0</v>
      </c>
      <c r="K254" s="165"/>
      <c r="L254" s="170"/>
      <c r="M254" s="171"/>
      <c r="N254" s="172"/>
      <c r="O254" s="172"/>
      <c r="P254" s="173">
        <f>SUM(P255:P258)</f>
        <v>0</v>
      </c>
      <c r="Q254" s="172"/>
      <c r="R254" s="173">
        <f>SUM(R255:R258)</f>
        <v>4.0099199999999995E-2</v>
      </c>
      <c r="S254" s="172"/>
      <c r="T254" s="174">
        <f>SUM(T255:T258)</f>
        <v>0</v>
      </c>
      <c r="AR254" s="175" t="s">
        <v>89</v>
      </c>
      <c r="AT254" s="176" t="s">
        <v>79</v>
      </c>
      <c r="AU254" s="176" t="s">
        <v>21</v>
      </c>
      <c r="AY254" s="175" t="s">
        <v>137</v>
      </c>
      <c r="BK254" s="177">
        <f>SUM(BK255:BK258)</f>
        <v>0</v>
      </c>
    </row>
    <row r="255" spans="1:65" s="2" customFormat="1" ht="24.15" customHeight="1">
      <c r="A255" s="31"/>
      <c r="B255" s="32"/>
      <c r="C255" s="180" t="s">
        <v>445</v>
      </c>
      <c r="D255" s="180" t="s">
        <v>139</v>
      </c>
      <c r="E255" s="181" t="s">
        <v>551</v>
      </c>
      <c r="F255" s="182" t="s">
        <v>552</v>
      </c>
      <c r="G255" s="183" t="s">
        <v>142</v>
      </c>
      <c r="H255" s="184">
        <v>6.52</v>
      </c>
      <c r="I255" s="185"/>
      <c r="J255" s="186">
        <f>ROUND(I255*H255,2)</f>
        <v>0</v>
      </c>
      <c r="K255" s="187"/>
      <c r="L255" s="36"/>
      <c r="M255" s="188" t="s">
        <v>1</v>
      </c>
      <c r="N255" s="189" t="s">
        <v>45</v>
      </c>
      <c r="O255" s="68"/>
      <c r="P255" s="190">
        <f>O255*H255</f>
        <v>0</v>
      </c>
      <c r="Q255" s="190">
        <v>8.0000000000000004E-4</v>
      </c>
      <c r="R255" s="190">
        <f>Q255*H255</f>
        <v>5.2160000000000002E-3</v>
      </c>
      <c r="S255" s="190">
        <v>0</v>
      </c>
      <c r="T255" s="191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2" t="s">
        <v>200</v>
      </c>
      <c r="AT255" s="192" t="s">
        <v>139</v>
      </c>
      <c r="AU255" s="192" t="s">
        <v>89</v>
      </c>
      <c r="AY255" s="14" t="s">
        <v>137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4" t="s">
        <v>21</v>
      </c>
      <c r="BK255" s="193">
        <f>ROUND(I255*H255,2)</f>
        <v>0</v>
      </c>
      <c r="BL255" s="14" t="s">
        <v>200</v>
      </c>
      <c r="BM255" s="192" t="s">
        <v>553</v>
      </c>
    </row>
    <row r="256" spans="1:65" s="2" customFormat="1" ht="24.15" customHeight="1">
      <c r="A256" s="31"/>
      <c r="B256" s="32"/>
      <c r="C256" s="180" t="s">
        <v>554</v>
      </c>
      <c r="D256" s="180" t="s">
        <v>139</v>
      </c>
      <c r="E256" s="181" t="s">
        <v>555</v>
      </c>
      <c r="F256" s="182" t="s">
        <v>556</v>
      </c>
      <c r="G256" s="183" t="s">
        <v>158</v>
      </c>
      <c r="H256" s="184">
        <v>6.52</v>
      </c>
      <c r="I256" s="185"/>
      <c r="J256" s="186">
        <f>ROUND(I256*H256,2)</f>
        <v>0</v>
      </c>
      <c r="K256" s="187"/>
      <c r="L256" s="36"/>
      <c r="M256" s="188" t="s">
        <v>1</v>
      </c>
      <c r="N256" s="189" t="s">
        <v>45</v>
      </c>
      <c r="O256" s="68"/>
      <c r="P256" s="190">
        <f>O256*H256</f>
        <v>0</v>
      </c>
      <c r="Q256" s="190">
        <v>1.6000000000000001E-4</v>
      </c>
      <c r="R256" s="190">
        <f>Q256*H256</f>
        <v>1.0432E-3</v>
      </c>
      <c r="S256" s="190">
        <v>0</v>
      </c>
      <c r="T256" s="191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2" t="s">
        <v>200</v>
      </c>
      <c r="AT256" s="192" t="s">
        <v>139</v>
      </c>
      <c r="AU256" s="192" t="s">
        <v>89</v>
      </c>
      <c r="AY256" s="14" t="s">
        <v>137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4" t="s">
        <v>21</v>
      </c>
      <c r="BK256" s="193">
        <f>ROUND(I256*H256,2)</f>
        <v>0</v>
      </c>
      <c r="BL256" s="14" t="s">
        <v>200</v>
      </c>
      <c r="BM256" s="192" t="s">
        <v>557</v>
      </c>
    </row>
    <row r="257" spans="1:65" s="2" customFormat="1" ht="24.15" customHeight="1">
      <c r="A257" s="31"/>
      <c r="B257" s="32"/>
      <c r="C257" s="180" t="s">
        <v>27</v>
      </c>
      <c r="D257" s="180" t="s">
        <v>139</v>
      </c>
      <c r="E257" s="181" t="s">
        <v>558</v>
      </c>
      <c r="F257" s="182" t="s">
        <v>559</v>
      </c>
      <c r="G257" s="183" t="s">
        <v>142</v>
      </c>
      <c r="H257" s="184">
        <v>7.52</v>
      </c>
      <c r="I257" s="185"/>
      <c r="J257" s="186">
        <f>ROUND(I257*H257,2)</f>
        <v>0</v>
      </c>
      <c r="K257" s="187"/>
      <c r="L257" s="36"/>
      <c r="M257" s="188" t="s">
        <v>1</v>
      </c>
      <c r="N257" s="189" t="s">
        <v>45</v>
      </c>
      <c r="O257" s="68"/>
      <c r="P257" s="190">
        <f>O257*H257</f>
        <v>0</v>
      </c>
      <c r="Q257" s="190">
        <v>4.4999999999999997E-3</v>
      </c>
      <c r="R257" s="190">
        <f>Q257*H257</f>
        <v>3.3839999999999995E-2</v>
      </c>
      <c r="S257" s="190">
        <v>0</v>
      </c>
      <c r="T257" s="191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2" t="s">
        <v>200</v>
      </c>
      <c r="AT257" s="192" t="s">
        <v>139</v>
      </c>
      <c r="AU257" s="192" t="s">
        <v>89</v>
      </c>
      <c r="AY257" s="14" t="s">
        <v>137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4" t="s">
        <v>21</v>
      </c>
      <c r="BK257" s="193">
        <f>ROUND(I257*H257,2)</f>
        <v>0</v>
      </c>
      <c r="BL257" s="14" t="s">
        <v>200</v>
      </c>
      <c r="BM257" s="192" t="s">
        <v>560</v>
      </c>
    </row>
    <row r="258" spans="1:65" s="2" customFormat="1" ht="24.15" customHeight="1">
      <c r="A258" s="31"/>
      <c r="B258" s="32"/>
      <c r="C258" s="180" t="s">
        <v>561</v>
      </c>
      <c r="D258" s="180" t="s">
        <v>139</v>
      </c>
      <c r="E258" s="181" t="s">
        <v>562</v>
      </c>
      <c r="F258" s="182" t="s">
        <v>563</v>
      </c>
      <c r="G258" s="183" t="s">
        <v>564</v>
      </c>
      <c r="H258" s="205"/>
      <c r="I258" s="185"/>
      <c r="J258" s="186">
        <f>ROUND(I258*H258,2)</f>
        <v>0</v>
      </c>
      <c r="K258" s="187"/>
      <c r="L258" s="36"/>
      <c r="M258" s="188" t="s">
        <v>1</v>
      </c>
      <c r="N258" s="189" t="s">
        <v>45</v>
      </c>
      <c r="O258" s="68"/>
      <c r="P258" s="190">
        <f>O258*H258</f>
        <v>0</v>
      </c>
      <c r="Q258" s="190">
        <v>0</v>
      </c>
      <c r="R258" s="190">
        <f>Q258*H258</f>
        <v>0</v>
      </c>
      <c r="S258" s="190">
        <v>0</v>
      </c>
      <c r="T258" s="191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2" t="s">
        <v>200</v>
      </c>
      <c r="AT258" s="192" t="s">
        <v>139</v>
      </c>
      <c r="AU258" s="192" t="s">
        <v>89</v>
      </c>
      <c r="AY258" s="14" t="s">
        <v>137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4" t="s">
        <v>21</v>
      </c>
      <c r="BK258" s="193">
        <f>ROUND(I258*H258,2)</f>
        <v>0</v>
      </c>
      <c r="BL258" s="14" t="s">
        <v>200</v>
      </c>
      <c r="BM258" s="192" t="s">
        <v>565</v>
      </c>
    </row>
    <row r="259" spans="1:65" s="12" customFormat="1" ht="22.75" customHeight="1">
      <c r="B259" s="164"/>
      <c r="C259" s="165"/>
      <c r="D259" s="166" t="s">
        <v>79</v>
      </c>
      <c r="E259" s="178" t="s">
        <v>566</v>
      </c>
      <c r="F259" s="178" t="s">
        <v>567</v>
      </c>
      <c r="G259" s="165"/>
      <c r="H259" s="165"/>
      <c r="I259" s="168"/>
      <c r="J259" s="179">
        <f>BK259</f>
        <v>0</v>
      </c>
      <c r="K259" s="165"/>
      <c r="L259" s="170"/>
      <c r="M259" s="171"/>
      <c r="N259" s="172"/>
      <c r="O259" s="172"/>
      <c r="P259" s="173">
        <f>SUM(P260:P261)</f>
        <v>0</v>
      </c>
      <c r="Q259" s="172"/>
      <c r="R259" s="173">
        <f>SUM(R260:R261)</f>
        <v>0</v>
      </c>
      <c r="S259" s="172"/>
      <c r="T259" s="174">
        <f>SUM(T260:T261)</f>
        <v>0.3612495</v>
      </c>
      <c r="AR259" s="175" t="s">
        <v>89</v>
      </c>
      <c r="AT259" s="176" t="s">
        <v>79</v>
      </c>
      <c r="AU259" s="176" t="s">
        <v>21</v>
      </c>
      <c r="AY259" s="175" t="s">
        <v>137</v>
      </c>
      <c r="BK259" s="177">
        <f>SUM(BK260:BK261)</f>
        <v>0</v>
      </c>
    </row>
    <row r="260" spans="1:65" s="2" customFormat="1" ht="24.15" customHeight="1">
      <c r="A260" s="31"/>
      <c r="B260" s="32"/>
      <c r="C260" s="180" t="s">
        <v>568</v>
      </c>
      <c r="D260" s="180" t="s">
        <v>139</v>
      </c>
      <c r="E260" s="181" t="s">
        <v>569</v>
      </c>
      <c r="F260" s="182" t="s">
        <v>570</v>
      </c>
      <c r="G260" s="183" t="s">
        <v>142</v>
      </c>
      <c r="H260" s="184">
        <v>19.527000000000001</v>
      </c>
      <c r="I260" s="185"/>
      <c r="J260" s="186">
        <f>ROUND(I260*H260,2)</f>
        <v>0</v>
      </c>
      <c r="K260" s="187"/>
      <c r="L260" s="36"/>
      <c r="M260" s="188" t="s">
        <v>1</v>
      </c>
      <c r="N260" s="189" t="s">
        <v>45</v>
      </c>
      <c r="O260" s="68"/>
      <c r="P260" s="190">
        <f>O260*H260</f>
        <v>0</v>
      </c>
      <c r="Q260" s="190">
        <v>0</v>
      </c>
      <c r="R260" s="190">
        <f>Q260*H260</f>
        <v>0</v>
      </c>
      <c r="S260" s="190">
        <v>1.6500000000000001E-2</v>
      </c>
      <c r="T260" s="191">
        <f>S260*H260</f>
        <v>0.32219550000000002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2" t="s">
        <v>200</v>
      </c>
      <c r="AT260" s="192" t="s">
        <v>139</v>
      </c>
      <c r="AU260" s="192" t="s">
        <v>89</v>
      </c>
      <c r="AY260" s="14" t="s">
        <v>137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14" t="s">
        <v>21</v>
      </c>
      <c r="BK260" s="193">
        <f>ROUND(I260*H260,2)</f>
        <v>0</v>
      </c>
      <c r="BL260" s="14" t="s">
        <v>200</v>
      </c>
      <c r="BM260" s="192" t="s">
        <v>571</v>
      </c>
    </row>
    <row r="261" spans="1:65" s="2" customFormat="1" ht="24.15" customHeight="1">
      <c r="A261" s="31"/>
      <c r="B261" s="32"/>
      <c r="C261" s="180" t="s">
        <v>572</v>
      </c>
      <c r="D261" s="180" t="s">
        <v>139</v>
      </c>
      <c r="E261" s="181" t="s">
        <v>573</v>
      </c>
      <c r="F261" s="182" t="s">
        <v>574</v>
      </c>
      <c r="G261" s="183" t="s">
        <v>142</v>
      </c>
      <c r="H261" s="184">
        <v>19.527000000000001</v>
      </c>
      <c r="I261" s="185"/>
      <c r="J261" s="186">
        <f>ROUND(I261*H261,2)</f>
        <v>0</v>
      </c>
      <c r="K261" s="187"/>
      <c r="L261" s="36"/>
      <c r="M261" s="188" t="s">
        <v>1</v>
      </c>
      <c r="N261" s="189" t="s">
        <v>45</v>
      </c>
      <c r="O261" s="68"/>
      <c r="P261" s="190">
        <f>O261*H261</f>
        <v>0</v>
      </c>
      <c r="Q261" s="190">
        <v>0</v>
      </c>
      <c r="R261" s="190">
        <f>Q261*H261</f>
        <v>0</v>
      </c>
      <c r="S261" s="190">
        <v>2E-3</v>
      </c>
      <c r="T261" s="191">
        <f>S261*H261</f>
        <v>3.9054000000000005E-2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2" t="s">
        <v>200</v>
      </c>
      <c r="AT261" s="192" t="s">
        <v>139</v>
      </c>
      <c r="AU261" s="192" t="s">
        <v>89</v>
      </c>
      <c r="AY261" s="14" t="s">
        <v>137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4" t="s">
        <v>21</v>
      </c>
      <c r="BK261" s="193">
        <f>ROUND(I261*H261,2)</f>
        <v>0</v>
      </c>
      <c r="BL261" s="14" t="s">
        <v>200</v>
      </c>
      <c r="BM261" s="192" t="s">
        <v>575</v>
      </c>
    </row>
    <row r="262" spans="1:65" s="12" customFormat="1" ht="22.75" customHeight="1">
      <c r="B262" s="164"/>
      <c r="C262" s="165"/>
      <c r="D262" s="166" t="s">
        <v>79</v>
      </c>
      <c r="E262" s="178" t="s">
        <v>576</v>
      </c>
      <c r="F262" s="178" t="s">
        <v>577</v>
      </c>
      <c r="G262" s="165"/>
      <c r="H262" s="165"/>
      <c r="I262" s="168"/>
      <c r="J262" s="179">
        <f>BK262</f>
        <v>0</v>
      </c>
      <c r="K262" s="165"/>
      <c r="L262" s="170"/>
      <c r="M262" s="171"/>
      <c r="N262" s="172"/>
      <c r="O262" s="172"/>
      <c r="P262" s="173">
        <f>SUM(P263:P264)</f>
        <v>0</v>
      </c>
      <c r="Q262" s="172"/>
      <c r="R262" s="173">
        <f>SUM(R263:R264)</f>
        <v>7.1000000000000004E-3</v>
      </c>
      <c r="S262" s="172"/>
      <c r="T262" s="174">
        <f>SUM(T263:T264)</f>
        <v>0</v>
      </c>
      <c r="AR262" s="175" t="s">
        <v>89</v>
      </c>
      <c r="AT262" s="176" t="s">
        <v>79</v>
      </c>
      <c r="AU262" s="176" t="s">
        <v>21</v>
      </c>
      <c r="AY262" s="175" t="s">
        <v>137</v>
      </c>
      <c r="BK262" s="177">
        <f>SUM(BK263:BK264)</f>
        <v>0</v>
      </c>
    </row>
    <row r="263" spans="1:65" s="2" customFormat="1" ht="21.75" customHeight="1">
      <c r="A263" s="31"/>
      <c r="B263" s="32"/>
      <c r="C263" s="180" t="s">
        <v>578</v>
      </c>
      <c r="D263" s="180" t="s">
        <v>139</v>
      </c>
      <c r="E263" s="181" t="s">
        <v>579</v>
      </c>
      <c r="F263" s="182" t="s">
        <v>580</v>
      </c>
      <c r="G263" s="183" t="s">
        <v>158</v>
      </c>
      <c r="H263" s="184">
        <v>5</v>
      </c>
      <c r="I263" s="185"/>
      <c r="J263" s="186">
        <f>ROUND(I263*H263,2)</f>
        <v>0</v>
      </c>
      <c r="K263" s="187"/>
      <c r="L263" s="36"/>
      <c r="M263" s="188" t="s">
        <v>1</v>
      </c>
      <c r="N263" s="189" t="s">
        <v>45</v>
      </c>
      <c r="O263" s="68"/>
      <c r="P263" s="190">
        <f>O263*H263</f>
        <v>0</v>
      </c>
      <c r="Q263" s="190">
        <v>1.42E-3</v>
      </c>
      <c r="R263" s="190">
        <f>Q263*H263</f>
        <v>7.1000000000000004E-3</v>
      </c>
      <c r="S263" s="190">
        <v>0</v>
      </c>
      <c r="T263" s="191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2" t="s">
        <v>200</v>
      </c>
      <c r="AT263" s="192" t="s">
        <v>139</v>
      </c>
      <c r="AU263" s="192" t="s">
        <v>89</v>
      </c>
      <c r="AY263" s="14" t="s">
        <v>137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4" t="s">
        <v>21</v>
      </c>
      <c r="BK263" s="193">
        <f>ROUND(I263*H263,2)</f>
        <v>0</v>
      </c>
      <c r="BL263" s="14" t="s">
        <v>200</v>
      </c>
      <c r="BM263" s="192" t="s">
        <v>581</v>
      </c>
    </row>
    <row r="264" spans="1:65" s="2" customFormat="1" ht="24.15" customHeight="1">
      <c r="A264" s="31"/>
      <c r="B264" s="32"/>
      <c r="C264" s="180" t="s">
        <v>582</v>
      </c>
      <c r="D264" s="180" t="s">
        <v>139</v>
      </c>
      <c r="E264" s="181" t="s">
        <v>583</v>
      </c>
      <c r="F264" s="182" t="s">
        <v>584</v>
      </c>
      <c r="G264" s="183" t="s">
        <v>564</v>
      </c>
      <c r="H264" s="205"/>
      <c r="I264" s="185"/>
      <c r="J264" s="186">
        <f>ROUND(I264*H264,2)</f>
        <v>0</v>
      </c>
      <c r="K264" s="187"/>
      <c r="L264" s="36"/>
      <c r="M264" s="188" t="s">
        <v>1</v>
      </c>
      <c r="N264" s="189" t="s">
        <v>45</v>
      </c>
      <c r="O264" s="68"/>
      <c r="P264" s="190">
        <f>O264*H264</f>
        <v>0</v>
      </c>
      <c r="Q264" s="190">
        <v>0</v>
      </c>
      <c r="R264" s="190">
        <f>Q264*H264</f>
        <v>0</v>
      </c>
      <c r="S264" s="190">
        <v>0</v>
      </c>
      <c r="T264" s="191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2" t="s">
        <v>200</v>
      </c>
      <c r="AT264" s="192" t="s">
        <v>139</v>
      </c>
      <c r="AU264" s="192" t="s">
        <v>89</v>
      </c>
      <c r="AY264" s="14" t="s">
        <v>137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4" t="s">
        <v>21</v>
      </c>
      <c r="BK264" s="193">
        <f>ROUND(I264*H264,2)</f>
        <v>0</v>
      </c>
      <c r="BL264" s="14" t="s">
        <v>200</v>
      </c>
      <c r="BM264" s="192" t="s">
        <v>585</v>
      </c>
    </row>
    <row r="265" spans="1:65" s="12" customFormat="1" ht="22.75" customHeight="1">
      <c r="B265" s="164"/>
      <c r="C265" s="165"/>
      <c r="D265" s="166" t="s">
        <v>79</v>
      </c>
      <c r="E265" s="178" t="s">
        <v>586</v>
      </c>
      <c r="F265" s="178" t="s">
        <v>587</v>
      </c>
      <c r="G265" s="165"/>
      <c r="H265" s="165"/>
      <c r="I265" s="168"/>
      <c r="J265" s="179">
        <f>BK265</f>
        <v>0</v>
      </c>
      <c r="K265" s="165"/>
      <c r="L265" s="170"/>
      <c r="M265" s="171"/>
      <c r="N265" s="172"/>
      <c r="O265" s="172"/>
      <c r="P265" s="173">
        <f>SUM(P266:P272)</f>
        <v>0</v>
      </c>
      <c r="Q265" s="172"/>
      <c r="R265" s="173">
        <f>SUM(R266:R272)</f>
        <v>0.26153469000000001</v>
      </c>
      <c r="S265" s="172"/>
      <c r="T265" s="174">
        <f>SUM(T266:T272)</f>
        <v>7.8278399999999998E-2</v>
      </c>
      <c r="AR265" s="175" t="s">
        <v>89</v>
      </c>
      <c r="AT265" s="176" t="s">
        <v>79</v>
      </c>
      <c r="AU265" s="176" t="s">
        <v>21</v>
      </c>
      <c r="AY265" s="175" t="s">
        <v>137</v>
      </c>
      <c r="BK265" s="177">
        <f>SUM(BK266:BK272)</f>
        <v>0</v>
      </c>
    </row>
    <row r="266" spans="1:65" s="2" customFormat="1" ht="24.15" customHeight="1">
      <c r="A266" s="31"/>
      <c r="B266" s="32"/>
      <c r="C266" s="180" t="s">
        <v>588</v>
      </c>
      <c r="D266" s="180" t="s">
        <v>139</v>
      </c>
      <c r="E266" s="181" t="s">
        <v>589</v>
      </c>
      <c r="F266" s="182" t="s">
        <v>590</v>
      </c>
      <c r="G266" s="183" t="s">
        <v>158</v>
      </c>
      <c r="H266" s="184">
        <v>20.64</v>
      </c>
      <c r="I266" s="185"/>
      <c r="J266" s="186">
        <f t="shared" ref="J266:J272" si="60">ROUND(I266*H266,2)</f>
        <v>0</v>
      </c>
      <c r="K266" s="187"/>
      <c r="L266" s="36"/>
      <c r="M266" s="188" t="s">
        <v>1</v>
      </c>
      <c r="N266" s="189" t="s">
        <v>45</v>
      </c>
      <c r="O266" s="68"/>
      <c r="P266" s="190">
        <f t="shared" ref="P266:P272" si="61">O266*H266</f>
        <v>0</v>
      </c>
      <c r="Q266" s="190">
        <v>0</v>
      </c>
      <c r="R266" s="190">
        <f t="shared" ref="R266:R272" si="62">Q266*H266</f>
        <v>0</v>
      </c>
      <c r="S266" s="190">
        <v>1.7700000000000001E-3</v>
      </c>
      <c r="T266" s="191">
        <f t="shared" ref="T266:T272" si="63">S266*H266</f>
        <v>3.6532800000000004E-2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2" t="s">
        <v>200</v>
      </c>
      <c r="AT266" s="192" t="s">
        <v>139</v>
      </c>
      <c r="AU266" s="192" t="s">
        <v>89</v>
      </c>
      <c r="AY266" s="14" t="s">
        <v>137</v>
      </c>
      <c r="BE266" s="193">
        <f t="shared" ref="BE266:BE272" si="64">IF(N266="základní",J266,0)</f>
        <v>0</v>
      </c>
      <c r="BF266" s="193">
        <f t="shared" ref="BF266:BF272" si="65">IF(N266="snížená",J266,0)</f>
        <v>0</v>
      </c>
      <c r="BG266" s="193">
        <f t="shared" ref="BG266:BG272" si="66">IF(N266="zákl. přenesená",J266,0)</f>
        <v>0</v>
      </c>
      <c r="BH266" s="193">
        <f t="shared" ref="BH266:BH272" si="67">IF(N266="sníž. přenesená",J266,0)</f>
        <v>0</v>
      </c>
      <c r="BI266" s="193">
        <f t="shared" ref="BI266:BI272" si="68">IF(N266="nulová",J266,0)</f>
        <v>0</v>
      </c>
      <c r="BJ266" s="14" t="s">
        <v>21</v>
      </c>
      <c r="BK266" s="193">
        <f t="shared" ref="BK266:BK272" si="69">ROUND(I266*H266,2)</f>
        <v>0</v>
      </c>
      <c r="BL266" s="14" t="s">
        <v>200</v>
      </c>
      <c r="BM266" s="192" t="s">
        <v>591</v>
      </c>
    </row>
    <row r="267" spans="1:65" s="2" customFormat="1" ht="21.75" customHeight="1">
      <c r="A267" s="31"/>
      <c r="B267" s="32"/>
      <c r="C267" s="180" t="s">
        <v>592</v>
      </c>
      <c r="D267" s="180" t="s">
        <v>139</v>
      </c>
      <c r="E267" s="181" t="s">
        <v>593</v>
      </c>
      <c r="F267" s="182" t="s">
        <v>594</v>
      </c>
      <c r="G267" s="183" t="s">
        <v>158</v>
      </c>
      <c r="H267" s="184">
        <v>18.72</v>
      </c>
      <c r="I267" s="185"/>
      <c r="J267" s="186">
        <f t="shared" si="60"/>
        <v>0</v>
      </c>
      <c r="K267" s="187"/>
      <c r="L267" s="36"/>
      <c r="M267" s="188" t="s">
        <v>1</v>
      </c>
      <c r="N267" s="189" t="s">
        <v>45</v>
      </c>
      <c r="O267" s="68"/>
      <c r="P267" s="190">
        <f t="shared" si="61"/>
        <v>0</v>
      </c>
      <c r="Q267" s="190">
        <v>0</v>
      </c>
      <c r="R267" s="190">
        <f t="shared" si="62"/>
        <v>0</v>
      </c>
      <c r="S267" s="190">
        <v>2.2300000000000002E-3</v>
      </c>
      <c r="T267" s="191">
        <f t="shared" si="63"/>
        <v>4.1745600000000001E-2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2" t="s">
        <v>200</v>
      </c>
      <c r="AT267" s="192" t="s">
        <v>139</v>
      </c>
      <c r="AU267" s="192" t="s">
        <v>89</v>
      </c>
      <c r="AY267" s="14" t="s">
        <v>137</v>
      </c>
      <c r="BE267" s="193">
        <f t="shared" si="64"/>
        <v>0</v>
      </c>
      <c r="BF267" s="193">
        <f t="shared" si="65"/>
        <v>0</v>
      </c>
      <c r="BG267" s="193">
        <f t="shared" si="66"/>
        <v>0</v>
      </c>
      <c r="BH267" s="193">
        <f t="shared" si="67"/>
        <v>0</v>
      </c>
      <c r="BI267" s="193">
        <f t="shared" si="68"/>
        <v>0</v>
      </c>
      <c r="BJ267" s="14" t="s">
        <v>21</v>
      </c>
      <c r="BK267" s="193">
        <f t="shared" si="69"/>
        <v>0</v>
      </c>
      <c r="BL267" s="14" t="s">
        <v>200</v>
      </c>
      <c r="BM267" s="192" t="s">
        <v>595</v>
      </c>
    </row>
    <row r="268" spans="1:65" s="2" customFormat="1" ht="33" customHeight="1">
      <c r="A268" s="31"/>
      <c r="B268" s="32"/>
      <c r="C268" s="180" t="s">
        <v>596</v>
      </c>
      <c r="D268" s="180" t="s">
        <v>139</v>
      </c>
      <c r="E268" s="181" t="s">
        <v>597</v>
      </c>
      <c r="F268" s="182" t="s">
        <v>598</v>
      </c>
      <c r="G268" s="183" t="s">
        <v>158</v>
      </c>
      <c r="H268" s="184">
        <v>20.64</v>
      </c>
      <c r="I268" s="185"/>
      <c r="J268" s="186">
        <f t="shared" si="60"/>
        <v>0</v>
      </c>
      <c r="K268" s="187"/>
      <c r="L268" s="36"/>
      <c r="M268" s="188" t="s">
        <v>1</v>
      </c>
      <c r="N268" s="189" t="s">
        <v>45</v>
      </c>
      <c r="O268" s="68"/>
      <c r="P268" s="190">
        <f t="shared" si="61"/>
        <v>0</v>
      </c>
      <c r="Q268" s="190">
        <v>1.41E-3</v>
      </c>
      <c r="R268" s="190">
        <f t="shared" si="62"/>
        <v>2.91024E-2</v>
      </c>
      <c r="S268" s="190">
        <v>0</v>
      </c>
      <c r="T268" s="191">
        <f t="shared" si="6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2" t="s">
        <v>200</v>
      </c>
      <c r="AT268" s="192" t="s">
        <v>139</v>
      </c>
      <c r="AU268" s="192" t="s">
        <v>89</v>
      </c>
      <c r="AY268" s="14" t="s">
        <v>137</v>
      </c>
      <c r="BE268" s="193">
        <f t="shared" si="64"/>
        <v>0</v>
      </c>
      <c r="BF268" s="193">
        <f t="shared" si="65"/>
        <v>0</v>
      </c>
      <c r="BG268" s="193">
        <f t="shared" si="66"/>
        <v>0</v>
      </c>
      <c r="BH268" s="193">
        <f t="shared" si="67"/>
        <v>0</v>
      </c>
      <c r="BI268" s="193">
        <f t="shared" si="68"/>
        <v>0</v>
      </c>
      <c r="BJ268" s="14" t="s">
        <v>21</v>
      </c>
      <c r="BK268" s="193">
        <f t="shared" si="69"/>
        <v>0</v>
      </c>
      <c r="BL268" s="14" t="s">
        <v>200</v>
      </c>
      <c r="BM268" s="192" t="s">
        <v>599</v>
      </c>
    </row>
    <row r="269" spans="1:65" s="2" customFormat="1" ht="24.15" customHeight="1">
      <c r="A269" s="31"/>
      <c r="B269" s="32"/>
      <c r="C269" s="180" t="s">
        <v>600</v>
      </c>
      <c r="D269" s="180" t="s">
        <v>139</v>
      </c>
      <c r="E269" s="181" t="s">
        <v>601</v>
      </c>
      <c r="F269" s="182" t="s">
        <v>602</v>
      </c>
      <c r="G269" s="183" t="s">
        <v>142</v>
      </c>
      <c r="H269" s="184">
        <v>20.978999999999999</v>
      </c>
      <c r="I269" s="185"/>
      <c r="J269" s="186">
        <f t="shared" si="60"/>
        <v>0</v>
      </c>
      <c r="K269" s="187"/>
      <c r="L269" s="36"/>
      <c r="M269" s="188" t="s">
        <v>1</v>
      </c>
      <c r="N269" s="189" t="s">
        <v>45</v>
      </c>
      <c r="O269" s="68"/>
      <c r="P269" s="190">
        <f t="shared" si="61"/>
        <v>0</v>
      </c>
      <c r="Q269" s="190">
        <v>5.5000000000000003E-4</v>
      </c>
      <c r="R269" s="190">
        <f t="shared" si="62"/>
        <v>1.153845E-2</v>
      </c>
      <c r="S269" s="190">
        <v>0</v>
      </c>
      <c r="T269" s="191">
        <f t="shared" si="6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2" t="s">
        <v>200</v>
      </c>
      <c r="AT269" s="192" t="s">
        <v>139</v>
      </c>
      <c r="AU269" s="192" t="s">
        <v>89</v>
      </c>
      <c r="AY269" s="14" t="s">
        <v>137</v>
      </c>
      <c r="BE269" s="193">
        <f t="shared" si="64"/>
        <v>0</v>
      </c>
      <c r="BF269" s="193">
        <f t="shared" si="65"/>
        <v>0</v>
      </c>
      <c r="BG269" s="193">
        <f t="shared" si="66"/>
        <v>0</v>
      </c>
      <c r="BH269" s="193">
        <f t="shared" si="67"/>
        <v>0</v>
      </c>
      <c r="BI269" s="193">
        <f t="shared" si="68"/>
        <v>0</v>
      </c>
      <c r="BJ269" s="14" t="s">
        <v>21</v>
      </c>
      <c r="BK269" s="193">
        <f t="shared" si="69"/>
        <v>0</v>
      </c>
      <c r="BL269" s="14" t="s">
        <v>200</v>
      </c>
      <c r="BM269" s="192" t="s">
        <v>603</v>
      </c>
    </row>
    <row r="270" spans="1:65" s="2" customFormat="1" ht="33" customHeight="1">
      <c r="A270" s="31"/>
      <c r="B270" s="32"/>
      <c r="C270" s="180" t="s">
        <v>604</v>
      </c>
      <c r="D270" s="180" t="s">
        <v>139</v>
      </c>
      <c r="E270" s="181" t="s">
        <v>605</v>
      </c>
      <c r="F270" s="182" t="s">
        <v>606</v>
      </c>
      <c r="G270" s="183" t="s">
        <v>142</v>
      </c>
      <c r="H270" s="184">
        <v>20.978999999999999</v>
      </c>
      <c r="I270" s="185"/>
      <c r="J270" s="186">
        <f t="shared" si="60"/>
        <v>0</v>
      </c>
      <c r="K270" s="187"/>
      <c r="L270" s="36"/>
      <c r="M270" s="188" t="s">
        <v>1</v>
      </c>
      <c r="N270" s="189" t="s">
        <v>45</v>
      </c>
      <c r="O270" s="68"/>
      <c r="P270" s="190">
        <f t="shared" si="61"/>
        <v>0</v>
      </c>
      <c r="Q270" s="190">
        <v>6.96E-3</v>
      </c>
      <c r="R270" s="190">
        <f t="shared" si="62"/>
        <v>0.14601384000000001</v>
      </c>
      <c r="S270" s="190">
        <v>0</v>
      </c>
      <c r="T270" s="191">
        <f t="shared" si="6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2" t="s">
        <v>200</v>
      </c>
      <c r="AT270" s="192" t="s">
        <v>139</v>
      </c>
      <c r="AU270" s="192" t="s">
        <v>89</v>
      </c>
      <c r="AY270" s="14" t="s">
        <v>137</v>
      </c>
      <c r="BE270" s="193">
        <f t="shared" si="64"/>
        <v>0</v>
      </c>
      <c r="BF270" s="193">
        <f t="shared" si="65"/>
        <v>0</v>
      </c>
      <c r="BG270" s="193">
        <f t="shared" si="66"/>
        <v>0</v>
      </c>
      <c r="BH270" s="193">
        <f t="shared" si="67"/>
        <v>0</v>
      </c>
      <c r="BI270" s="193">
        <f t="shared" si="68"/>
        <v>0</v>
      </c>
      <c r="BJ270" s="14" t="s">
        <v>21</v>
      </c>
      <c r="BK270" s="193">
        <f t="shared" si="69"/>
        <v>0</v>
      </c>
      <c r="BL270" s="14" t="s">
        <v>200</v>
      </c>
      <c r="BM270" s="192" t="s">
        <v>607</v>
      </c>
    </row>
    <row r="271" spans="1:65" s="2" customFormat="1" ht="24.15" customHeight="1">
      <c r="A271" s="31"/>
      <c r="B271" s="32"/>
      <c r="C271" s="180" t="s">
        <v>608</v>
      </c>
      <c r="D271" s="180" t="s">
        <v>139</v>
      </c>
      <c r="E271" s="181" t="s">
        <v>609</v>
      </c>
      <c r="F271" s="182" t="s">
        <v>610</v>
      </c>
      <c r="G271" s="183" t="s">
        <v>158</v>
      </c>
      <c r="H271" s="184">
        <v>18.72</v>
      </c>
      <c r="I271" s="185"/>
      <c r="J271" s="186">
        <f t="shared" si="60"/>
        <v>0</v>
      </c>
      <c r="K271" s="187"/>
      <c r="L271" s="36"/>
      <c r="M271" s="188" t="s">
        <v>1</v>
      </c>
      <c r="N271" s="189" t="s">
        <v>45</v>
      </c>
      <c r="O271" s="68"/>
      <c r="P271" s="190">
        <f t="shared" si="61"/>
        <v>0</v>
      </c>
      <c r="Q271" s="190">
        <v>4.0000000000000001E-3</v>
      </c>
      <c r="R271" s="190">
        <f t="shared" si="62"/>
        <v>7.4880000000000002E-2</v>
      </c>
      <c r="S271" s="190">
        <v>0</v>
      </c>
      <c r="T271" s="191">
        <f t="shared" si="6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2" t="s">
        <v>200</v>
      </c>
      <c r="AT271" s="192" t="s">
        <v>139</v>
      </c>
      <c r="AU271" s="192" t="s">
        <v>89</v>
      </c>
      <c r="AY271" s="14" t="s">
        <v>137</v>
      </c>
      <c r="BE271" s="193">
        <f t="shared" si="64"/>
        <v>0</v>
      </c>
      <c r="BF271" s="193">
        <f t="shared" si="65"/>
        <v>0</v>
      </c>
      <c r="BG271" s="193">
        <f t="shared" si="66"/>
        <v>0</v>
      </c>
      <c r="BH271" s="193">
        <f t="shared" si="67"/>
        <v>0</v>
      </c>
      <c r="BI271" s="193">
        <f t="shared" si="68"/>
        <v>0</v>
      </c>
      <c r="BJ271" s="14" t="s">
        <v>21</v>
      </c>
      <c r="BK271" s="193">
        <f t="shared" si="69"/>
        <v>0</v>
      </c>
      <c r="BL271" s="14" t="s">
        <v>200</v>
      </c>
      <c r="BM271" s="192" t="s">
        <v>611</v>
      </c>
    </row>
    <row r="272" spans="1:65" s="2" customFormat="1" ht="24.15" customHeight="1">
      <c r="A272" s="31"/>
      <c r="B272" s="32"/>
      <c r="C272" s="180" t="s">
        <v>612</v>
      </c>
      <c r="D272" s="180" t="s">
        <v>139</v>
      </c>
      <c r="E272" s="181" t="s">
        <v>613</v>
      </c>
      <c r="F272" s="182" t="s">
        <v>614</v>
      </c>
      <c r="G272" s="183" t="s">
        <v>564</v>
      </c>
      <c r="H272" s="205"/>
      <c r="I272" s="185"/>
      <c r="J272" s="186">
        <f t="shared" si="60"/>
        <v>0</v>
      </c>
      <c r="K272" s="187"/>
      <c r="L272" s="36"/>
      <c r="M272" s="188" t="s">
        <v>1</v>
      </c>
      <c r="N272" s="189" t="s">
        <v>45</v>
      </c>
      <c r="O272" s="68"/>
      <c r="P272" s="190">
        <f t="shared" si="61"/>
        <v>0</v>
      </c>
      <c r="Q272" s="190">
        <v>0</v>
      </c>
      <c r="R272" s="190">
        <f t="shared" si="62"/>
        <v>0</v>
      </c>
      <c r="S272" s="190">
        <v>0</v>
      </c>
      <c r="T272" s="191">
        <f t="shared" si="6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2" t="s">
        <v>200</v>
      </c>
      <c r="AT272" s="192" t="s">
        <v>139</v>
      </c>
      <c r="AU272" s="192" t="s">
        <v>89</v>
      </c>
      <c r="AY272" s="14" t="s">
        <v>137</v>
      </c>
      <c r="BE272" s="193">
        <f t="shared" si="64"/>
        <v>0</v>
      </c>
      <c r="BF272" s="193">
        <f t="shared" si="65"/>
        <v>0</v>
      </c>
      <c r="BG272" s="193">
        <f t="shared" si="66"/>
        <v>0</v>
      </c>
      <c r="BH272" s="193">
        <f t="shared" si="67"/>
        <v>0</v>
      </c>
      <c r="BI272" s="193">
        <f t="shared" si="68"/>
        <v>0</v>
      </c>
      <c r="BJ272" s="14" t="s">
        <v>21</v>
      </c>
      <c r="BK272" s="193">
        <f t="shared" si="69"/>
        <v>0</v>
      </c>
      <c r="BL272" s="14" t="s">
        <v>200</v>
      </c>
      <c r="BM272" s="192" t="s">
        <v>615</v>
      </c>
    </row>
    <row r="273" spans="1:65" s="12" customFormat="1" ht="22.75" customHeight="1">
      <c r="B273" s="164"/>
      <c r="C273" s="165"/>
      <c r="D273" s="166" t="s">
        <v>79</v>
      </c>
      <c r="E273" s="178" t="s">
        <v>616</v>
      </c>
      <c r="F273" s="178" t="s">
        <v>617</v>
      </c>
      <c r="G273" s="165"/>
      <c r="H273" s="165"/>
      <c r="I273" s="168"/>
      <c r="J273" s="179">
        <f>BK273</f>
        <v>0</v>
      </c>
      <c r="K273" s="165"/>
      <c r="L273" s="170"/>
      <c r="M273" s="171"/>
      <c r="N273" s="172"/>
      <c r="O273" s="172"/>
      <c r="P273" s="173">
        <f>SUM(P274:P277)</f>
        <v>0</v>
      </c>
      <c r="Q273" s="172"/>
      <c r="R273" s="173">
        <f>SUM(R274:R277)</f>
        <v>0</v>
      </c>
      <c r="S273" s="172"/>
      <c r="T273" s="174">
        <f>SUM(T274:T277)</f>
        <v>0</v>
      </c>
      <c r="AR273" s="175" t="s">
        <v>89</v>
      </c>
      <c r="AT273" s="176" t="s">
        <v>79</v>
      </c>
      <c r="AU273" s="176" t="s">
        <v>21</v>
      </c>
      <c r="AY273" s="175" t="s">
        <v>137</v>
      </c>
      <c r="BK273" s="177">
        <f>SUM(BK274:BK277)</f>
        <v>0</v>
      </c>
    </row>
    <row r="274" spans="1:65" s="2" customFormat="1" ht="37.75" customHeight="1">
      <c r="A274" s="31"/>
      <c r="B274" s="32"/>
      <c r="C274" s="180" t="s">
        <v>618</v>
      </c>
      <c r="D274" s="180" t="s">
        <v>139</v>
      </c>
      <c r="E274" s="181" t="s">
        <v>619</v>
      </c>
      <c r="F274" s="182" t="s">
        <v>620</v>
      </c>
      <c r="G274" s="183" t="s">
        <v>433</v>
      </c>
      <c r="H274" s="184">
        <v>1</v>
      </c>
      <c r="I274" s="185"/>
      <c r="J274" s="186">
        <f>ROUND(I274*H274,2)</f>
        <v>0</v>
      </c>
      <c r="K274" s="187"/>
      <c r="L274" s="36"/>
      <c r="M274" s="188" t="s">
        <v>1</v>
      </c>
      <c r="N274" s="189" t="s">
        <v>45</v>
      </c>
      <c r="O274" s="68"/>
      <c r="P274" s="190">
        <f>O274*H274</f>
        <v>0</v>
      </c>
      <c r="Q274" s="190">
        <v>0</v>
      </c>
      <c r="R274" s="190">
        <f>Q274*H274</f>
        <v>0</v>
      </c>
      <c r="S274" s="190">
        <v>0</v>
      </c>
      <c r="T274" s="191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2" t="s">
        <v>200</v>
      </c>
      <c r="AT274" s="192" t="s">
        <v>139</v>
      </c>
      <c r="AU274" s="192" t="s">
        <v>89</v>
      </c>
      <c r="AY274" s="14" t="s">
        <v>137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4" t="s">
        <v>21</v>
      </c>
      <c r="BK274" s="193">
        <f>ROUND(I274*H274,2)</f>
        <v>0</v>
      </c>
      <c r="BL274" s="14" t="s">
        <v>200</v>
      </c>
      <c r="BM274" s="192" t="s">
        <v>621</v>
      </c>
    </row>
    <row r="275" spans="1:65" s="2" customFormat="1" ht="16.5" customHeight="1">
      <c r="A275" s="31"/>
      <c r="B275" s="32"/>
      <c r="C275" s="180" t="s">
        <v>622</v>
      </c>
      <c r="D275" s="180" t="s">
        <v>139</v>
      </c>
      <c r="E275" s="181" t="s">
        <v>623</v>
      </c>
      <c r="F275" s="182" t="s">
        <v>624</v>
      </c>
      <c r="G275" s="183" t="s">
        <v>223</v>
      </c>
      <c r="H275" s="184">
        <v>1</v>
      </c>
      <c r="I275" s="185"/>
      <c r="J275" s="186">
        <f>ROUND(I275*H275,2)</f>
        <v>0</v>
      </c>
      <c r="K275" s="187"/>
      <c r="L275" s="36"/>
      <c r="M275" s="188" t="s">
        <v>1</v>
      </c>
      <c r="N275" s="189" t="s">
        <v>45</v>
      </c>
      <c r="O275" s="68"/>
      <c r="P275" s="190">
        <f>O275*H275</f>
        <v>0</v>
      </c>
      <c r="Q275" s="190">
        <v>0</v>
      </c>
      <c r="R275" s="190">
        <f>Q275*H275</f>
        <v>0</v>
      </c>
      <c r="S275" s="190">
        <v>0</v>
      </c>
      <c r="T275" s="191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2" t="s">
        <v>200</v>
      </c>
      <c r="AT275" s="192" t="s">
        <v>139</v>
      </c>
      <c r="AU275" s="192" t="s">
        <v>89</v>
      </c>
      <c r="AY275" s="14" t="s">
        <v>137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4" t="s">
        <v>21</v>
      </c>
      <c r="BK275" s="193">
        <f>ROUND(I275*H275,2)</f>
        <v>0</v>
      </c>
      <c r="BL275" s="14" t="s">
        <v>200</v>
      </c>
      <c r="BM275" s="192" t="s">
        <v>625</v>
      </c>
    </row>
    <row r="276" spans="1:65" s="2" customFormat="1" ht="21.75" customHeight="1">
      <c r="A276" s="31"/>
      <c r="B276" s="32"/>
      <c r="C276" s="180" t="s">
        <v>626</v>
      </c>
      <c r="D276" s="180" t="s">
        <v>139</v>
      </c>
      <c r="E276" s="181" t="s">
        <v>627</v>
      </c>
      <c r="F276" s="182" t="s">
        <v>628</v>
      </c>
      <c r="G276" s="183" t="s">
        <v>223</v>
      </c>
      <c r="H276" s="184">
        <v>1</v>
      </c>
      <c r="I276" s="185"/>
      <c r="J276" s="186">
        <f>ROUND(I276*H276,2)</f>
        <v>0</v>
      </c>
      <c r="K276" s="187"/>
      <c r="L276" s="36"/>
      <c r="M276" s="188" t="s">
        <v>1</v>
      </c>
      <c r="N276" s="189" t="s">
        <v>45</v>
      </c>
      <c r="O276" s="68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2" t="s">
        <v>200</v>
      </c>
      <c r="AT276" s="192" t="s">
        <v>139</v>
      </c>
      <c r="AU276" s="192" t="s">
        <v>89</v>
      </c>
      <c r="AY276" s="14" t="s">
        <v>137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4" t="s">
        <v>21</v>
      </c>
      <c r="BK276" s="193">
        <f>ROUND(I276*H276,2)</f>
        <v>0</v>
      </c>
      <c r="BL276" s="14" t="s">
        <v>200</v>
      </c>
      <c r="BM276" s="192" t="s">
        <v>629</v>
      </c>
    </row>
    <row r="277" spans="1:65" s="2" customFormat="1" ht="24.15" customHeight="1">
      <c r="A277" s="31"/>
      <c r="B277" s="32"/>
      <c r="C277" s="180" t="s">
        <v>630</v>
      </c>
      <c r="D277" s="180" t="s">
        <v>139</v>
      </c>
      <c r="E277" s="181" t="s">
        <v>631</v>
      </c>
      <c r="F277" s="182" t="s">
        <v>632</v>
      </c>
      <c r="G277" s="183" t="s">
        <v>564</v>
      </c>
      <c r="H277" s="205"/>
      <c r="I277" s="185"/>
      <c r="J277" s="186">
        <f>ROUND(I277*H277,2)</f>
        <v>0</v>
      </c>
      <c r="K277" s="187"/>
      <c r="L277" s="36"/>
      <c r="M277" s="188" t="s">
        <v>1</v>
      </c>
      <c r="N277" s="189" t="s">
        <v>45</v>
      </c>
      <c r="O277" s="68"/>
      <c r="P277" s="190">
        <f>O277*H277</f>
        <v>0</v>
      </c>
      <c r="Q277" s="190">
        <v>0</v>
      </c>
      <c r="R277" s="190">
        <f>Q277*H277</f>
        <v>0</v>
      </c>
      <c r="S277" s="190">
        <v>0</v>
      </c>
      <c r="T277" s="191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2" t="s">
        <v>200</v>
      </c>
      <c r="AT277" s="192" t="s">
        <v>139</v>
      </c>
      <c r="AU277" s="192" t="s">
        <v>89</v>
      </c>
      <c r="AY277" s="14" t="s">
        <v>137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4" t="s">
        <v>21</v>
      </c>
      <c r="BK277" s="193">
        <f>ROUND(I277*H277,2)</f>
        <v>0</v>
      </c>
      <c r="BL277" s="14" t="s">
        <v>200</v>
      </c>
      <c r="BM277" s="192" t="s">
        <v>633</v>
      </c>
    </row>
    <row r="278" spans="1:65" s="12" customFormat="1" ht="22.75" customHeight="1">
      <c r="B278" s="164"/>
      <c r="C278" s="165"/>
      <c r="D278" s="166" t="s">
        <v>79</v>
      </c>
      <c r="E278" s="178" t="s">
        <v>634</v>
      </c>
      <c r="F278" s="178" t="s">
        <v>635</v>
      </c>
      <c r="G278" s="165"/>
      <c r="H278" s="165"/>
      <c r="I278" s="168"/>
      <c r="J278" s="179">
        <f>BK278</f>
        <v>0</v>
      </c>
      <c r="K278" s="165"/>
      <c r="L278" s="170"/>
      <c r="M278" s="171"/>
      <c r="N278" s="172"/>
      <c r="O278" s="172"/>
      <c r="P278" s="173">
        <f>SUM(P279:P280)</f>
        <v>0</v>
      </c>
      <c r="Q278" s="172"/>
      <c r="R278" s="173">
        <f>SUM(R279:R280)</f>
        <v>4.704E-4</v>
      </c>
      <c r="S278" s="172"/>
      <c r="T278" s="174">
        <f>SUM(T279:T280)</f>
        <v>0</v>
      </c>
      <c r="AR278" s="175" t="s">
        <v>89</v>
      </c>
      <c r="AT278" s="176" t="s">
        <v>79</v>
      </c>
      <c r="AU278" s="176" t="s">
        <v>21</v>
      </c>
      <c r="AY278" s="175" t="s">
        <v>137</v>
      </c>
      <c r="BK278" s="177">
        <f>SUM(BK279:BK280)</f>
        <v>0</v>
      </c>
    </row>
    <row r="279" spans="1:65" s="2" customFormat="1" ht="16.5" customHeight="1">
      <c r="A279" s="31"/>
      <c r="B279" s="32"/>
      <c r="C279" s="180" t="s">
        <v>636</v>
      </c>
      <c r="D279" s="180" t="s">
        <v>139</v>
      </c>
      <c r="E279" s="181" t="s">
        <v>637</v>
      </c>
      <c r="F279" s="182" t="s">
        <v>638</v>
      </c>
      <c r="G279" s="183" t="s">
        <v>142</v>
      </c>
      <c r="H279" s="184">
        <v>1.96</v>
      </c>
      <c r="I279" s="185"/>
      <c r="J279" s="186">
        <f>ROUND(I279*H279,2)</f>
        <v>0</v>
      </c>
      <c r="K279" s="187"/>
      <c r="L279" s="36"/>
      <c r="M279" s="188" t="s">
        <v>1</v>
      </c>
      <c r="N279" s="189" t="s">
        <v>45</v>
      </c>
      <c r="O279" s="68"/>
      <c r="P279" s="190">
        <f>O279*H279</f>
        <v>0</v>
      </c>
      <c r="Q279" s="190">
        <v>2.4000000000000001E-4</v>
      </c>
      <c r="R279" s="190">
        <f>Q279*H279</f>
        <v>4.704E-4</v>
      </c>
      <c r="S279" s="190">
        <v>0</v>
      </c>
      <c r="T279" s="191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2" t="s">
        <v>200</v>
      </c>
      <c r="AT279" s="192" t="s">
        <v>139</v>
      </c>
      <c r="AU279" s="192" t="s">
        <v>89</v>
      </c>
      <c r="AY279" s="14" t="s">
        <v>137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4" t="s">
        <v>21</v>
      </c>
      <c r="BK279" s="193">
        <f>ROUND(I279*H279,2)</f>
        <v>0</v>
      </c>
      <c r="BL279" s="14" t="s">
        <v>200</v>
      </c>
      <c r="BM279" s="192" t="s">
        <v>639</v>
      </c>
    </row>
    <row r="280" spans="1:65" s="2" customFormat="1" ht="24.15" customHeight="1">
      <c r="A280" s="31"/>
      <c r="B280" s="32"/>
      <c r="C280" s="180" t="s">
        <v>640</v>
      </c>
      <c r="D280" s="180" t="s">
        <v>139</v>
      </c>
      <c r="E280" s="181" t="s">
        <v>641</v>
      </c>
      <c r="F280" s="182" t="s">
        <v>642</v>
      </c>
      <c r="G280" s="183" t="s">
        <v>564</v>
      </c>
      <c r="H280" s="205"/>
      <c r="I280" s="185"/>
      <c r="J280" s="186">
        <f>ROUND(I280*H280,2)</f>
        <v>0</v>
      </c>
      <c r="K280" s="187"/>
      <c r="L280" s="36"/>
      <c r="M280" s="188" t="s">
        <v>1</v>
      </c>
      <c r="N280" s="189" t="s">
        <v>45</v>
      </c>
      <c r="O280" s="68"/>
      <c r="P280" s="190">
        <f>O280*H280</f>
        <v>0</v>
      </c>
      <c r="Q280" s="190">
        <v>0</v>
      </c>
      <c r="R280" s="190">
        <f>Q280*H280</f>
        <v>0</v>
      </c>
      <c r="S280" s="190">
        <v>0</v>
      </c>
      <c r="T280" s="191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2" t="s">
        <v>200</v>
      </c>
      <c r="AT280" s="192" t="s">
        <v>139</v>
      </c>
      <c r="AU280" s="192" t="s">
        <v>89</v>
      </c>
      <c r="AY280" s="14" t="s">
        <v>137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4" t="s">
        <v>21</v>
      </c>
      <c r="BK280" s="193">
        <f>ROUND(I280*H280,2)</f>
        <v>0</v>
      </c>
      <c r="BL280" s="14" t="s">
        <v>200</v>
      </c>
      <c r="BM280" s="192" t="s">
        <v>643</v>
      </c>
    </row>
    <row r="281" spans="1:65" s="12" customFormat="1" ht="22.75" customHeight="1">
      <c r="B281" s="164"/>
      <c r="C281" s="165"/>
      <c r="D281" s="166" t="s">
        <v>79</v>
      </c>
      <c r="E281" s="178" t="s">
        <v>644</v>
      </c>
      <c r="F281" s="178" t="s">
        <v>645</v>
      </c>
      <c r="G281" s="165"/>
      <c r="H281" s="165"/>
      <c r="I281" s="168"/>
      <c r="J281" s="179">
        <f>BK281</f>
        <v>0</v>
      </c>
      <c r="K281" s="165"/>
      <c r="L281" s="170"/>
      <c r="M281" s="171"/>
      <c r="N281" s="172"/>
      <c r="O281" s="172"/>
      <c r="P281" s="173">
        <f>SUM(P282:P283)</f>
        <v>0</v>
      </c>
      <c r="Q281" s="172"/>
      <c r="R281" s="173">
        <f>SUM(R282:R283)</f>
        <v>1.3729900000000001E-2</v>
      </c>
      <c r="S281" s="172"/>
      <c r="T281" s="174">
        <f>SUM(T282:T283)</f>
        <v>0</v>
      </c>
      <c r="AR281" s="175" t="s">
        <v>89</v>
      </c>
      <c r="AT281" s="176" t="s">
        <v>79</v>
      </c>
      <c r="AU281" s="176" t="s">
        <v>21</v>
      </c>
      <c r="AY281" s="175" t="s">
        <v>137</v>
      </c>
      <c r="BK281" s="177">
        <f>SUM(BK282:BK283)</f>
        <v>0</v>
      </c>
    </row>
    <row r="282" spans="1:65" s="2" customFormat="1" ht="24.15" customHeight="1">
      <c r="A282" s="31"/>
      <c r="B282" s="32"/>
      <c r="C282" s="180" t="s">
        <v>646</v>
      </c>
      <c r="D282" s="180" t="s">
        <v>139</v>
      </c>
      <c r="E282" s="181" t="s">
        <v>647</v>
      </c>
      <c r="F282" s="182" t="s">
        <v>648</v>
      </c>
      <c r="G282" s="183" t="s">
        <v>142</v>
      </c>
      <c r="H282" s="184">
        <v>15.965</v>
      </c>
      <c r="I282" s="185"/>
      <c r="J282" s="186">
        <f>ROUND(I282*H282,2)</f>
        <v>0</v>
      </c>
      <c r="K282" s="187"/>
      <c r="L282" s="36"/>
      <c r="M282" s="188" t="s">
        <v>1</v>
      </c>
      <c r="N282" s="189" t="s">
        <v>45</v>
      </c>
      <c r="O282" s="68"/>
      <c r="P282" s="190">
        <f>O282*H282</f>
        <v>0</v>
      </c>
      <c r="Q282" s="190">
        <v>1.3999999999999999E-4</v>
      </c>
      <c r="R282" s="190">
        <f>Q282*H282</f>
        <v>2.2350999999999998E-3</v>
      </c>
      <c r="S282" s="190">
        <v>0</v>
      </c>
      <c r="T282" s="191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2" t="s">
        <v>200</v>
      </c>
      <c r="AT282" s="192" t="s">
        <v>139</v>
      </c>
      <c r="AU282" s="192" t="s">
        <v>89</v>
      </c>
      <c r="AY282" s="14" t="s">
        <v>137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4" t="s">
        <v>21</v>
      </c>
      <c r="BK282" s="193">
        <f>ROUND(I282*H282,2)</f>
        <v>0</v>
      </c>
      <c r="BL282" s="14" t="s">
        <v>200</v>
      </c>
      <c r="BM282" s="192" t="s">
        <v>649</v>
      </c>
    </row>
    <row r="283" spans="1:65" s="2" customFormat="1" ht="24.15" customHeight="1">
      <c r="A283" s="31"/>
      <c r="B283" s="32"/>
      <c r="C283" s="180" t="s">
        <v>650</v>
      </c>
      <c r="D283" s="180" t="s">
        <v>139</v>
      </c>
      <c r="E283" s="181" t="s">
        <v>651</v>
      </c>
      <c r="F283" s="182" t="s">
        <v>652</v>
      </c>
      <c r="G283" s="183" t="s">
        <v>142</v>
      </c>
      <c r="H283" s="184">
        <v>15.965</v>
      </c>
      <c r="I283" s="185"/>
      <c r="J283" s="186">
        <f>ROUND(I283*H283,2)</f>
        <v>0</v>
      </c>
      <c r="K283" s="187"/>
      <c r="L283" s="36"/>
      <c r="M283" s="188" t="s">
        <v>1</v>
      </c>
      <c r="N283" s="189" t="s">
        <v>45</v>
      </c>
      <c r="O283" s="68"/>
      <c r="P283" s="190">
        <f>O283*H283</f>
        <v>0</v>
      </c>
      <c r="Q283" s="190">
        <v>7.2000000000000005E-4</v>
      </c>
      <c r="R283" s="190">
        <f>Q283*H283</f>
        <v>1.1494800000000001E-2</v>
      </c>
      <c r="S283" s="190">
        <v>0</v>
      </c>
      <c r="T283" s="191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2" t="s">
        <v>200</v>
      </c>
      <c r="AT283" s="192" t="s">
        <v>139</v>
      </c>
      <c r="AU283" s="192" t="s">
        <v>89</v>
      </c>
      <c r="AY283" s="14" t="s">
        <v>137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4" t="s">
        <v>21</v>
      </c>
      <c r="BK283" s="193">
        <f>ROUND(I283*H283,2)</f>
        <v>0</v>
      </c>
      <c r="BL283" s="14" t="s">
        <v>200</v>
      </c>
      <c r="BM283" s="192" t="s">
        <v>653</v>
      </c>
    </row>
    <row r="284" spans="1:65" s="12" customFormat="1" ht="25.9" customHeight="1">
      <c r="B284" s="164"/>
      <c r="C284" s="165"/>
      <c r="D284" s="166" t="s">
        <v>79</v>
      </c>
      <c r="E284" s="167" t="s">
        <v>654</v>
      </c>
      <c r="F284" s="167" t="s">
        <v>655</v>
      </c>
      <c r="G284" s="165"/>
      <c r="H284" s="165"/>
      <c r="I284" s="168"/>
      <c r="J284" s="169">
        <f>BK284</f>
        <v>0</v>
      </c>
      <c r="K284" s="165"/>
      <c r="L284" s="170"/>
      <c r="M284" s="171"/>
      <c r="N284" s="172"/>
      <c r="O284" s="172"/>
      <c r="P284" s="173">
        <f>SUM(P285:P288)</f>
        <v>0</v>
      </c>
      <c r="Q284" s="172"/>
      <c r="R284" s="173">
        <f>SUM(R285:R288)</f>
        <v>0</v>
      </c>
      <c r="S284" s="172"/>
      <c r="T284" s="174">
        <f>SUM(T285:T288)</f>
        <v>0</v>
      </c>
      <c r="AR284" s="175" t="s">
        <v>155</v>
      </c>
      <c r="AT284" s="176" t="s">
        <v>79</v>
      </c>
      <c r="AU284" s="176" t="s">
        <v>80</v>
      </c>
      <c r="AY284" s="175" t="s">
        <v>137</v>
      </c>
      <c r="BK284" s="177">
        <f>SUM(BK285:BK288)</f>
        <v>0</v>
      </c>
    </row>
    <row r="285" spans="1:65" s="2" customFormat="1" ht="16.5" customHeight="1">
      <c r="A285" s="31"/>
      <c r="B285" s="32"/>
      <c r="C285" s="180" t="s">
        <v>656</v>
      </c>
      <c r="D285" s="180" t="s">
        <v>139</v>
      </c>
      <c r="E285" s="181" t="s">
        <v>657</v>
      </c>
      <c r="F285" s="182" t="s">
        <v>658</v>
      </c>
      <c r="G285" s="183" t="s">
        <v>433</v>
      </c>
      <c r="H285" s="184">
        <v>1</v>
      </c>
      <c r="I285" s="185"/>
      <c r="J285" s="186">
        <f>ROUND(I285*H285,2)</f>
        <v>0</v>
      </c>
      <c r="K285" s="187"/>
      <c r="L285" s="36"/>
      <c r="M285" s="188" t="s">
        <v>1</v>
      </c>
      <c r="N285" s="189" t="s">
        <v>45</v>
      </c>
      <c r="O285" s="68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2" t="s">
        <v>659</v>
      </c>
      <c r="AT285" s="192" t="s">
        <v>139</v>
      </c>
      <c r="AU285" s="192" t="s">
        <v>21</v>
      </c>
      <c r="AY285" s="14" t="s">
        <v>137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4" t="s">
        <v>21</v>
      </c>
      <c r="BK285" s="193">
        <f>ROUND(I285*H285,2)</f>
        <v>0</v>
      </c>
      <c r="BL285" s="14" t="s">
        <v>659</v>
      </c>
      <c r="BM285" s="192" t="s">
        <v>660</v>
      </c>
    </row>
    <row r="286" spans="1:65" s="2" customFormat="1" ht="24.15" customHeight="1">
      <c r="A286" s="31"/>
      <c r="B286" s="32"/>
      <c r="C286" s="180" t="s">
        <v>661</v>
      </c>
      <c r="D286" s="180" t="s">
        <v>139</v>
      </c>
      <c r="E286" s="181" t="s">
        <v>662</v>
      </c>
      <c r="F286" s="182" t="s">
        <v>663</v>
      </c>
      <c r="G286" s="183" t="s">
        <v>433</v>
      </c>
      <c r="H286" s="184">
        <v>1</v>
      </c>
      <c r="I286" s="185"/>
      <c r="J286" s="186">
        <f>ROUND(I286*H286,2)</f>
        <v>0</v>
      </c>
      <c r="K286" s="187"/>
      <c r="L286" s="36"/>
      <c r="M286" s="188" t="s">
        <v>1</v>
      </c>
      <c r="N286" s="189" t="s">
        <v>45</v>
      </c>
      <c r="O286" s="68"/>
      <c r="P286" s="190">
        <f>O286*H286</f>
        <v>0</v>
      </c>
      <c r="Q286" s="190">
        <v>0</v>
      </c>
      <c r="R286" s="190">
        <f>Q286*H286</f>
        <v>0</v>
      </c>
      <c r="S286" s="190">
        <v>0</v>
      </c>
      <c r="T286" s="191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2" t="s">
        <v>659</v>
      </c>
      <c r="AT286" s="192" t="s">
        <v>139</v>
      </c>
      <c r="AU286" s="192" t="s">
        <v>21</v>
      </c>
      <c r="AY286" s="14" t="s">
        <v>137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4" t="s">
        <v>21</v>
      </c>
      <c r="BK286" s="193">
        <f>ROUND(I286*H286,2)</f>
        <v>0</v>
      </c>
      <c r="BL286" s="14" t="s">
        <v>659</v>
      </c>
      <c r="BM286" s="192" t="s">
        <v>664</v>
      </c>
    </row>
    <row r="287" spans="1:65" s="2" customFormat="1" ht="16.5" customHeight="1">
      <c r="A287" s="31"/>
      <c r="B287" s="32"/>
      <c r="C287" s="180" t="s">
        <v>665</v>
      </c>
      <c r="D287" s="180" t="s">
        <v>139</v>
      </c>
      <c r="E287" s="181" t="s">
        <v>666</v>
      </c>
      <c r="F287" s="182" t="s">
        <v>667</v>
      </c>
      <c r="G287" s="183" t="s">
        <v>433</v>
      </c>
      <c r="H287" s="184">
        <v>1</v>
      </c>
      <c r="I287" s="185"/>
      <c r="J287" s="186">
        <f>ROUND(I287*H287,2)</f>
        <v>0</v>
      </c>
      <c r="K287" s="187"/>
      <c r="L287" s="36"/>
      <c r="M287" s="188" t="s">
        <v>1</v>
      </c>
      <c r="N287" s="189" t="s">
        <v>45</v>
      </c>
      <c r="O287" s="68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2" t="s">
        <v>659</v>
      </c>
      <c r="AT287" s="192" t="s">
        <v>139</v>
      </c>
      <c r="AU287" s="192" t="s">
        <v>21</v>
      </c>
      <c r="AY287" s="14" t="s">
        <v>137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4" t="s">
        <v>21</v>
      </c>
      <c r="BK287" s="193">
        <f>ROUND(I287*H287,2)</f>
        <v>0</v>
      </c>
      <c r="BL287" s="14" t="s">
        <v>659</v>
      </c>
      <c r="BM287" s="192" t="s">
        <v>668</v>
      </c>
    </row>
    <row r="288" spans="1:65" s="2" customFormat="1" ht="16.5" customHeight="1">
      <c r="A288" s="31"/>
      <c r="B288" s="32"/>
      <c r="C288" s="180" t="s">
        <v>669</v>
      </c>
      <c r="D288" s="180" t="s">
        <v>139</v>
      </c>
      <c r="E288" s="181" t="s">
        <v>670</v>
      </c>
      <c r="F288" s="182" t="s">
        <v>671</v>
      </c>
      <c r="G288" s="183" t="s">
        <v>433</v>
      </c>
      <c r="H288" s="184">
        <v>1</v>
      </c>
      <c r="I288" s="185"/>
      <c r="J288" s="186">
        <f>ROUND(I288*H288,2)</f>
        <v>0</v>
      </c>
      <c r="K288" s="187"/>
      <c r="L288" s="36"/>
      <c r="M288" s="206" t="s">
        <v>1</v>
      </c>
      <c r="N288" s="207" t="s">
        <v>45</v>
      </c>
      <c r="O288" s="208"/>
      <c r="P288" s="209">
        <f>O288*H288</f>
        <v>0</v>
      </c>
      <c r="Q288" s="209">
        <v>0</v>
      </c>
      <c r="R288" s="209">
        <f>Q288*H288</f>
        <v>0</v>
      </c>
      <c r="S288" s="209">
        <v>0</v>
      </c>
      <c r="T288" s="210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2" t="s">
        <v>659</v>
      </c>
      <c r="AT288" s="192" t="s">
        <v>139</v>
      </c>
      <c r="AU288" s="192" t="s">
        <v>21</v>
      </c>
      <c r="AY288" s="14" t="s">
        <v>137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4" t="s">
        <v>21</v>
      </c>
      <c r="BK288" s="193">
        <f>ROUND(I288*H288,2)</f>
        <v>0</v>
      </c>
      <c r="BL288" s="14" t="s">
        <v>659</v>
      </c>
      <c r="BM288" s="192" t="s">
        <v>672</v>
      </c>
    </row>
    <row r="289" spans="1:31" s="2" customFormat="1" ht="7" customHeight="1">
      <c r="A289" s="31"/>
      <c r="B289" s="51"/>
      <c r="C289" s="52"/>
      <c r="D289" s="52"/>
      <c r="E289" s="52"/>
      <c r="F289" s="52"/>
      <c r="G289" s="52"/>
      <c r="H289" s="52"/>
      <c r="I289" s="52"/>
      <c r="J289" s="52"/>
      <c r="K289" s="52"/>
      <c r="L289" s="36"/>
      <c r="M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</row>
  </sheetData>
  <sheetProtection algorithmName="SHA-512" hashValue="879pTQkRCzyo5h8KzytB0cwxAX72bgWzq7O/jgUM8LxuHgiW3+0laHFPZUIW0oQQbkN2eUD/1egeQSWjma+V+g==" saltValue="/usbTlrt5abXZ4iso+nAOQy6Wtl3aJRSlw/UmzHk/2WhwbIV4VdXvckTBCfncHYWsMBh4fK5IId7otyq9sWffQ==" spinCount="100000" sheet="1" objects="1" scenarios="1" formatColumns="0" formatRows="0" autoFilter="0"/>
  <autoFilter ref="C139:K288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01-2025 - Stavební úpravy</vt:lpstr>
      <vt:lpstr>'01-2025 - Stavební úpravy'!Názvy_tisku</vt:lpstr>
      <vt:lpstr>'Rekapitulace stavby'!Názvy_tisku</vt:lpstr>
      <vt:lpstr>'01-2025 - Stavební úpravy'!Oblast_tisku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SAKREIDA-PC\Sakreida</dc:creator>
  <cp:lastModifiedBy>Sakreida</cp:lastModifiedBy>
  <dcterms:created xsi:type="dcterms:W3CDTF">2025-03-11T11:05:01Z</dcterms:created>
  <dcterms:modified xsi:type="dcterms:W3CDTF">2025-03-11T11:05:48Z</dcterms:modified>
</cp:coreProperties>
</file>