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checkCompatibility="1" autoCompressPictures="0"/>
  <bookViews>
    <workbookView xWindow="0" yWindow="440" windowWidth="25600" windowHeight="15620"/>
  </bookViews>
  <sheets>
    <sheet name="Rekapitulace stavby" sheetId="1" r:id="rId1"/>
    <sheet name="Balsinek025 - ZŠ Odry Kom..." sheetId="2" r:id="rId2"/>
    <sheet name="Seznam figur" sheetId="3" r:id="rId3"/>
  </sheets>
  <definedNames>
    <definedName name="_xlnm._FilterDatabase" localSheetId="1" hidden="1">'Balsinek025 - ZŠ Odry Kom...'!$C$129:$K$360</definedName>
    <definedName name="_xlnm.Print_Area" localSheetId="1">'Balsinek025 - ZŠ Odry Kom...'!$C$4:$J$76,'Balsinek025 - ZŠ Odry Kom...'!$C$82:$J$113,'Balsinek025 - ZŠ Odry Kom...'!$C$119:$K$360</definedName>
    <definedName name="_xlnm.Print_Area" localSheetId="0">'Rekapitulace stavby'!$D$4:$AO$76,'Rekapitulace stavby'!$C$82:$AQ$96</definedName>
    <definedName name="_xlnm.Print_Area" localSheetId="2">'Seznam figur'!$C$4:$G$66</definedName>
    <definedName name="_xlnm.Print_Titles" localSheetId="1">'Balsinek025 - ZŠ Odry Kom...'!$129:$129</definedName>
    <definedName name="_xlnm.Print_Titles" localSheetId="0">'Rekapitulace stavby'!$92:$92</definedName>
    <definedName name="_xlnm.Print_Titles" localSheetId="2">'Seznam figur'!$9:$9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/>
  <c r="BI360" i="2"/>
  <c r="BH360" i="2"/>
  <c r="BG360" i="2"/>
  <c r="BF360" i="2"/>
  <c r="T360" i="2"/>
  <c r="T359" i="2"/>
  <c r="R360" i="2"/>
  <c r="R359" i="2"/>
  <c r="P360" i="2"/>
  <c r="P359" i="2"/>
  <c r="BI358" i="2"/>
  <c r="BH358" i="2"/>
  <c r="BG358" i="2"/>
  <c r="BF358" i="2"/>
  <c r="T358" i="2"/>
  <c r="T357" i="2"/>
  <c r="R358" i="2"/>
  <c r="R357" i="2"/>
  <c r="P358" i="2"/>
  <c r="P357" i="2"/>
  <c r="BI356" i="2"/>
  <c r="BH356" i="2"/>
  <c r="BG356" i="2"/>
  <c r="BF356" i="2"/>
  <c r="T356" i="2"/>
  <c r="T355" i="2"/>
  <c r="T354" i="2"/>
  <c r="R356" i="2"/>
  <c r="R355" i="2"/>
  <c r="R354" i="2"/>
  <c r="P356" i="2"/>
  <c r="P355" i="2"/>
  <c r="P354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T304" i="2"/>
  <c r="R305" i="2"/>
  <c r="R304" i="2"/>
  <c r="P305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87" i="2"/>
  <c r="BH287" i="2"/>
  <c r="BG287" i="2"/>
  <c r="BF287" i="2"/>
  <c r="T287" i="2"/>
  <c r="R287" i="2"/>
  <c r="P287" i="2"/>
  <c r="BI281" i="2"/>
  <c r="BH281" i="2"/>
  <c r="BG281" i="2"/>
  <c r="BF281" i="2"/>
  <c r="T281" i="2"/>
  <c r="R281" i="2"/>
  <c r="P281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3" i="2"/>
  <c r="BH253" i="2"/>
  <c r="BG253" i="2"/>
  <c r="BF253" i="2"/>
  <c r="T253" i="2"/>
  <c r="R253" i="2"/>
  <c r="P253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3" i="2"/>
  <c r="BH223" i="2"/>
  <c r="BG223" i="2"/>
  <c r="BF223" i="2"/>
  <c r="T223" i="2"/>
  <c r="R223" i="2"/>
  <c r="P223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T186" i="2"/>
  <c r="R187" i="2"/>
  <c r="R186" i="2"/>
  <c r="P187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49" i="2"/>
  <c r="BH149" i="2"/>
  <c r="BG149" i="2"/>
  <c r="BF149" i="2"/>
  <c r="T149" i="2"/>
  <c r="R149" i="2"/>
  <c r="P149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3" i="2"/>
  <c r="BH133" i="2"/>
  <c r="BG133" i="2"/>
  <c r="BF133" i="2"/>
  <c r="T133" i="2"/>
  <c r="R133" i="2"/>
  <c r="P133" i="2"/>
  <c r="J127" i="2"/>
  <c r="J126" i="2"/>
  <c r="F126" i="2"/>
  <c r="F124" i="2"/>
  <c r="E122" i="2"/>
  <c r="J90" i="2"/>
  <c r="J89" i="2"/>
  <c r="F89" i="2"/>
  <c r="F87" i="2"/>
  <c r="E85" i="2"/>
  <c r="J16" i="2"/>
  <c r="E16" i="2"/>
  <c r="F127" i="2"/>
  <c r="J15" i="2"/>
  <c r="J10" i="2"/>
  <c r="J87" i="2"/>
  <c r="L90" i="1"/>
  <c r="AM90" i="1"/>
  <c r="AM89" i="1"/>
  <c r="L89" i="1"/>
  <c r="AM87" i="1"/>
  <c r="L87" i="1"/>
  <c r="L85" i="1"/>
  <c r="L84" i="1"/>
  <c r="BK358" i="2"/>
  <c r="J356" i="2"/>
  <c r="J347" i="2"/>
  <c r="J344" i="2"/>
  <c r="J341" i="2"/>
  <c r="J338" i="2"/>
  <c r="BK334" i="2"/>
  <c r="J333" i="2"/>
  <c r="BK332" i="2"/>
  <c r="J326" i="2"/>
  <c r="J324" i="2"/>
  <c r="BK321" i="2"/>
  <c r="J318" i="2"/>
  <c r="BK311" i="2"/>
  <c r="BK309" i="2"/>
  <c r="BK301" i="2"/>
  <c r="J296" i="2"/>
  <c r="J287" i="2"/>
  <c r="BK281" i="2"/>
  <c r="J263" i="2"/>
  <c r="J253" i="2"/>
  <c r="J243" i="2"/>
  <c r="J242" i="2"/>
  <c r="BK232" i="2"/>
  <c r="J231" i="2"/>
  <c r="J229" i="2"/>
  <c r="BK223" i="2"/>
  <c r="BK210" i="2"/>
  <c r="J207" i="2"/>
  <c r="J205" i="2"/>
  <c r="BK196" i="2"/>
  <c r="J190" i="2"/>
  <c r="J187" i="2"/>
  <c r="J185" i="2"/>
  <c r="J183" i="2"/>
  <c r="BK182" i="2"/>
  <c r="J174" i="2"/>
  <c r="BK133" i="2"/>
  <c r="BK360" i="2"/>
  <c r="J360" i="2"/>
  <c r="BK356" i="2"/>
  <c r="BK346" i="2"/>
  <c r="BK344" i="2"/>
  <c r="J343" i="2"/>
  <c r="BK339" i="2"/>
  <c r="BK338" i="2"/>
  <c r="BK337" i="2"/>
  <c r="BK335" i="2"/>
  <c r="J334" i="2"/>
  <c r="J332" i="2"/>
  <c r="J327" i="2"/>
  <c r="BK326" i="2"/>
  <c r="BK323" i="2"/>
  <c r="BK316" i="2"/>
  <c r="J313" i="2"/>
  <c r="J311" i="2"/>
  <c r="J307" i="2"/>
  <c r="J305" i="2"/>
  <c r="J302" i="2"/>
  <c r="J301" i="2"/>
  <c r="J299" i="2"/>
  <c r="BK296" i="2"/>
  <c r="J293" i="2"/>
  <c r="BK287" i="2"/>
  <c r="J281" i="2"/>
  <c r="J269" i="2"/>
  <c r="BK263" i="2"/>
  <c r="BK259" i="2"/>
  <c r="J245" i="2"/>
  <c r="J240" i="2"/>
  <c r="BK229" i="2"/>
  <c r="J210" i="2"/>
  <c r="J208" i="2"/>
  <c r="J198" i="2"/>
  <c r="BK185" i="2"/>
  <c r="J163" i="2"/>
  <c r="J158" i="2"/>
  <c r="BK149" i="2"/>
  <c r="J140" i="2"/>
  <c r="AS94" i="1"/>
  <c r="J358" i="2"/>
  <c r="J346" i="2"/>
  <c r="BK343" i="2"/>
  <c r="J339" i="2"/>
  <c r="J337" i="2"/>
  <c r="BK333" i="2"/>
  <c r="BK318" i="2"/>
  <c r="J316" i="2"/>
  <c r="J315" i="2"/>
  <c r="J309" i="2"/>
  <c r="BK303" i="2"/>
  <c r="BK293" i="2"/>
  <c r="BK275" i="2"/>
  <c r="BK272" i="2"/>
  <c r="BK262" i="2"/>
  <c r="J259" i="2"/>
  <c r="BK253" i="2"/>
  <c r="J247" i="2"/>
  <c r="BK245" i="2"/>
  <c r="BK242" i="2"/>
  <c r="BK240" i="2"/>
  <c r="BK234" i="2"/>
  <c r="J223" i="2"/>
  <c r="BK208" i="2"/>
  <c r="BK205" i="2"/>
  <c r="BK190" i="2"/>
  <c r="BK181" i="2"/>
  <c r="J178" i="2"/>
  <c r="BK170" i="2"/>
  <c r="BK163" i="2"/>
  <c r="J161" i="2"/>
  <c r="BK158" i="2"/>
  <c r="BK156" i="2"/>
  <c r="J149" i="2"/>
  <c r="BK143" i="2"/>
  <c r="J133" i="2"/>
  <c r="BK347" i="2"/>
  <c r="BK341" i="2"/>
  <c r="J335" i="2"/>
  <c r="BK327" i="2"/>
  <c r="BK324" i="2"/>
  <c r="J323" i="2"/>
  <c r="J321" i="2"/>
  <c r="BK315" i="2"/>
  <c r="BK313" i="2"/>
  <c r="BK307" i="2"/>
  <c r="BK305" i="2"/>
  <c r="J303" i="2"/>
  <c r="BK302" i="2"/>
  <c r="BK299" i="2"/>
  <c r="J275" i="2"/>
  <c r="J272" i="2"/>
  <c r="BK269" i="2"/>
  <c r="J262" i="2"/>
  <c r="BK247" i="2"/>
  <c r="BK243" i="2"/>
  <c r="J234" i="2"/>
  <c r="J232" i="2"/>
  <c r="BK231" i="2"/>
  <c r="BK207" i="2"/>
  <c r="BK198" i="2"/>
  <c r="J196" i="2"/>
  <c r="BK187" i="2"/>
  <c r="BK183" i="2"/>
  <c r="J182" i="2"/>
  <c r="J181" i="2"/>
  <c r="BK178" i="2"/>
  <c r="BK174" i="2"/>
  <c r="J170" i="2"/>
  <c r="BK161" i="2"/>
  <c r="J156" i="2"/>
  <c r="J143" i="2"/>
  <c r="BK140" i="2"/>
  <c r="BK155" i="2"/>
  <c r="J155" i="2"/>
  <c r="J97" i="2"/>
  <c r="P132" i="2"/>
  <c r="T155" i="2"/>
  <c r="BK189" i="2"/>
  <c r="J189" i="2"/>
  <c r="J101" i="2"/>
  <c r="T189" i="2"/>
  <c r="R246" i="2"/>
  <c r="T300" i="2"/>
  <c r="BK312" i="2"/>
  <c r="J312" i="2"/>
  <c r="J106" i="2"/>
  <c r="P325" i="2"/>
  <c r="BK345" i="2"/>
  <c r="J345" i="2"/>
  <c r="J108" i="2"/>
  <c r="R132" i="2"/>
  <c r="P155" i="2"/>
  <c r="BK180" i="2"/>
  <c r="J180" i="2"/>
  <c r="J98" i="2"/>
  <c r="T180" i="2"/>
  <c r="P189" i="2"/>
  <c r="BK246" i="2"/>
  <c r="J246" i="2"/>
  <c r="J102" i="2"/>
  <c r="P246" i="2"/>
  <c r="BK300" i="2"/>
  <c r="J300" i="2"/>
  <c r="J103" i="2"/>
  <c r="P300" i="2"/>
  <c r="BK306" i="2"/>
  <c r="J306" i="2"/>
  <c r="J105" i="2"/>
  <c r="R306" i="2"/>
  <c r="P312" i="2"/>
  <c r="BK325" i="2"/>
  <c r="J325" i="2"/>
  <c r="J107" i="2"/>
  <c r="R325" i="2"/>
  <c r="P345" i="2"/>
  <c r="R345" i="2"/>
  <c r="BK132" i="2"/>
  <c r="J132" i="2"/>
  <c r="J96" i="2"/>
  <c r="T132" i="2"/>
  <c r="T131" i="2"/>
  <c r="R155" i="2"/>
  <c r="P180" i="2"/>
  <c r="R180" i="2"/>
  <c r="R189" i="2"/>
  <c r="T246" i="2"/>
  <c r="R300" i="2"/>
  <c r="P306" i="2"/>
  <c r="T306" i="2"/>
  <c r="R312" i="2"/>
  <c r="T312" i="2"/>
  <c r="T325" i="2"/>
  <c r="T345" i="2"/>
  <c r="F90" i="2"/>
  <c r="BE208" i="2"/>
  <c r="BE210" i="2"/>
  <c r="BE223" i="2"/>
  <c r="BE245" i="2"/>
  <c r="BE253" i="2"/>
  <c r="BE275" i="2"/>
  <c r="BE287" i="2"/>
  <c r="BE293" i="2"/>
  <c r="BE299" i="2"/>
  <c r="BE309" i="2"/>
  <c r="BE311" i="2"/>
  <c r="BE316" i="2"/>
  <c r="BE332" i="2"/>
  <c r="BE339" i="2"/>
  <c r="BE341" i="2"/>
  <c r="BE344" i="2"/>
  <c r="J124" i="2"/>
  <c r="BE133" i="2"/>
  <c r="BE185" i="2"/>
  <c r="BE187" i="2"/>
  <c r="BE229" i="2"/>
  <c r="BE263" i="2"/>
  <c r="BE281" i="2"/>
  <c r="BE301" i="2"/>
  <c r="BE313" i="2"/>
  <c r="BE321" i="2"/>
  <c r="BE323" i="2"/>
  <c r="BE326" i="2"/>
  <c r="BE338" i="2"/>
  <c r="BE356" i="2"/>
  <c r="BE143" i="2"/>
  <c r="BE163" i="2"/>
  <c r="BE170" i="2"/>
  <c r="BE181" i="2"/>
  <c r="BE182" i="2"/>
  <c r="BE183" i="2"/>
  <c r="BE190" i="2"/>
  <c r="BE198" i="2"/>
  <c r="BE205" i="2"/>
  <c r="BE207" i="2"/>
  <c r="BE231" i="2"/>
  <c r="BE232" i="2"/>
  <c r="BE242" i="2"/>
  <c r="BE243" i="2"/>
  <c r="BE262" i="2"/>
  <c r="BE272" i="2"/>
  <c r="BE307" i="2"/>
  <c r="BE318" i="2"/>
  <c r="BE333" i="2"/>
  <c r="BE346" i="2"/>
  <c r="BE347" i="2"/>
  <c r="BE358" i="2"/>
  <c r="BE360" i="2"/>
  <c r="BK304" i="2"/>
  <c r="J304" i="2"/>
  <c r="J104" i="2"/>
  <c r="BE140" i="2"/>
  <c r="BE149" i="2"/>
  <c r="BE156" i="2"/>
  <c r="BE158" i="2"/>
  <c r="BE161" i="2"/>
  <c r="BE174" i="2"/>
  <c r="BE178" i="2"/>
  <c r="BE196" i="2"/>
  <c r="BE234" i="2"/>
  <c r="BE240" i="2"/>
  <c r="BE247" i="2"/>
  <c r="BE259" i="2"/>
  <c r="BE269" i="2"/>
  <c r="BE296" i="2"/>
  <c r="BE302" i="2"/>
  <c r="BE303" i="2"/>
  <c r="BE305" i="2"/>
  <c r="BE315" i="2"/>
  <c r="BE324" i="2"/>
  <c r="BE327" i="2"/>
  <c r="BE334" i="2"/>
  <c r="BE335" i="2"/>
  <c r="BE337" i="2"/>
  <c r="BE343" i="2"/>
  <c r="BK186" i="2"/>
  <c r="J186" i="2"/>
  <c r="J99" i="2"/>
  <c r="BK355" i="2"/>
  <c r="J355" i="2"/>
  <c r="J110" i="2"/>
  <c r="BK357" i="2"/>
  <c r="J357" i="2"/>
  <c r="J111" i="2"/>
  <c r="BK359" i="2"/>
  <c r="J359" i="2"/>
  <c r="J112" i="2"/>
  <c r="F33" i="2"/>
  <c r="BB95" i="1"/>
  <c r="BB94" i="1"/>
  <c r="W31" i="1"/>
  <c r="F35" i="2"/>
  <c r="BD95" i="1"/>
  <c r="BD94" i="1"/>
  <c r="W33" i="1"/>
  <c r="J32" i="2"/>
  <c r="AW95" i="1"/>
  <c r="F34" i="2"/>
  <c r="BC95" i="1"/>
  <c r="BC94" i="1"/>
  <c r="W32" i="1"/>
  <c r="F32" i="2"/>
  <c r="BA95" i="1"/>
  <c r="BA94" i="1"/>
  <c r="W30" i="1"/>
  <c r="R188" i="2"/>
  <c r="P188" i="2"/>
  <c r="R131" i="2"/>
  <c r="R130" i="2"/>
  <c r="T188" i="2"/>
  <c r="P131" i="2"/>
  <c r="P130" i="2"/>
  <c r="AU95" i="1"/>
  <c r="T130" i="2"/>
  <c r="BK131" i="2"/>
  <c r="J131" i="2"/>
  <c r="J95" i="2"/>
  <c r="BK188" i="2"/>
  <c r="J188" i="2"/>
  <c r="J100" i="2"/>
  <c r="BK354" i="2"/>
  <c r="J354" i="2"/>
  <c r="J109" i="2"/>
  <c r="AU94" i="1"/>
  <c r="F31" i="2"/>
  <c r="AZ95" i="1"/>
  <c r="AZ94" i="1"/>
  <c r="W29" i="1"/>
  <c r="AW94" i="1"/>
  <c r="AK30" i="1"/>
  <c r="AY94" i="1"/>
  <c r="AX94" i="1"/>
  <c r="J31" i="2"/>
  <c r="AV95" i="1"/>
  <c r="AT95" i="1"/>
  <c r="BK130" i="2"/>
  <c r="J130" i="2"/>
  <c r="J94" i="2"/>
  <c r="AV94" i="1"/>
  <c r="AK29" i="1"/>
  <c r="J28" i="2"/>
  <c r="AG95" i="1"/>
  <c r="AN95" i="1"/>
  <c r="AT94" i="1"/>
  <c r="J37" i="2"/>
  <c r="AG94" i="1"/>
  <c r="AK26" i="1"/>
  <c r="AK35" i="1"/>
  <c r="AN94" i="1"/>
</calcChain>
</file>

<file path=xl/sharedStrings.xml><?xml version="1.0" encoding="utf-8"?>
<sst xmlns="http://schemas.openxmlformats.org/spreadsheetml/2006/main" count="2956" uniqueCount="586">
  <si>
    <t>Export Komplet</t>
  </si>
  <si>
    <t/>
  </si>
  <si>
    <t>2.0</t>
  </si>
  <si>
    <t>False</t>
  </si>
  <si>
    <t>{d843a94e-06e5-4771-a8ed-0824d47699db}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</si>
  <si>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</si>
  <si>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</si>
  <si>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</si>
  <si>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</si>
  <si>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</si>
  <si>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</si>
  <si>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</si>
  <si>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</si>
  <si>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</si>
  <si>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Balsinek025</t>
  </si>
  <si>
    <t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</si>
  <si>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>Stavba:</t>
  </si>
  <si>
    <t>ZŠ Odry Komenského-zateplení a výměna oken</t>
  </si>
  <si>
    <t>KSO:</t>
  </si>
  <si>
    <t>CC-CZ:</t>
  </si>
  <si>
    <t>Místo:</t>
  </si>
  <si>
    <t>Odry</t>
  </si>
  <si>
    <t>Datum:</t>
  </si>
  <si>
    <t>5. 10. 2020</t>
  </si>
  <si>
    <t>Zadavatel:</t>
  </si>
  <si>
    <t>IČ:</t>
  </si>
  <si>
    <t>Město Odry</t>
  </si>
  <si>
    <t>DIČ:</t>
  </si>
  <si>
    <t>Uchazeč:</t>
  </si>
  <si>
    <t>Vyplň údaj</t>
  </si>
  <si>
    <t>Projektant:</t>
  </si>
  <si>
    <t>PRINRX GROUP s.r.o.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</si>
  <si>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</si>
  <si>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</si>
  <si>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</si>
  <si>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</si>
  <si>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</si>
  <si>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</si>
  <si>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</si>
  <si>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</si>
  <si>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</si>
  <si>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</si>
  <si>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</si>
  <si>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</si>
  <si>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</si>
  <si>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</si>
  <si>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</si>
  <si>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</si>
  <si>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</si>
  <si>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</si>
  <si>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</si>
  <si>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</si>
  <si>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</si>
  <si>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</si>
  <si>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</si>
  <si>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</si>
  <si>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</si>
  <si>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</si>
  <si>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</si>
  <si>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</si>
  <si>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</si>
  <si>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</si>
  <si>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</si>
  <si>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</si>
  <si>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</si>
  <si>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</si>
  <si>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</si>
  <si>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</si>
  <si>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</si>
  <si>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</si>
  <si>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</si>
  <si>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</si>
  <si>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</si>
  <si>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</si>
  <si>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</si>
  <si>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</si>
  <si>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</si>
  <si>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</si>
  <si>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</si>
  <si>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</si>
  <si>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</si>
  <si>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</si>
  <si>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</si>
  <si>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leš</t>
  </si>
  <si>
    <t>153,512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</si>
  <si>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</si>
  <si>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</si>
  <si>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</si>
  <si>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</si>
  <si>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</si>
  <si>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</si>
  <si>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</si>
  <si>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</si>
  <si>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</si>
  <si>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</si>
  <si>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</si>
  <si>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</si>
  <si>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</si>
  <si>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</si>
  <si>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</si>
  <si>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</si>
  <si>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</si>
  <si>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</si>
  <si>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</si>
  <si>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</si>
  <si>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784 - Dokončovací práce - malby a tapety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</si>
  <si>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</si>
  <si>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</si>
  <si>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</si>
  <si>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</si>
  <si>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</si>
  <si>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</si>
  <si>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</si>
  <si>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</si>
  <si>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</si>
  <si>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</si>
  <si>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</si>
  <si>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</si>
  <si>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</si>
  <si>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</si>
  <si>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</si>
  <si>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</si>
  <si>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</si>
  <si>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</si>
  <si>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</si>
  <si>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</si>
  <si>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</si>
  <si>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</si>
  <si>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</si>
  <si>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612325302</t>
  </si>
  <si>
    <t>Vápenocementová štuková omítka ostění nebo nadpraží</t>
  </si>
  <si>
    <t>m2</t>
  </si>
  <si>
    <t>CS ÚRS 2020 01</t>
  </si>
  <si>
    <t>4</t>
  </si>
  <si>
    <t>1918434830</t>
  </si>
  <si>
    <t>VV</t>
  </si>
  <si>
    <t>(1,17+1,75)*2*0,385</t>
  </si>
  <si>
    <t>(0,9+2,15*2)*0,385</t>
  </si>
  <si>
    <t>(1,45+1,2)*2*0,385*3</t>
  </si>
  <si>
    <t>(1,17+1,77)*2*0,4</t>
  </si>
  <si>
    <t>(1,17+1,7)*2*0,4</t>
  </si>
  <si>
    <t>Součet</t>
  </si>
  <si>
    <t>619991001</t>
  </si>
  <si>
    <t>Zakrytí podlah fólií přilepenou lepící páskou</t>
  </si>
  <si>
    <t>-1597668944</t>
  </si>
  <si>
    <t xml:space="preserve">při výměně oken - zakrytí podlahy </t>
  </si>
  <si>
    <t>5,0*7</t>
  </si>
  <si>
    <t>3</t>
  </si>
  <si>
    <t>631341132</t>
  </si>
  <si>
    <t>Mazanina tl do 240 mm z betonu lehkého 600kg/m3</t>
  </si>
  <si>
    <t>m3</t>
  </si>
  <si>
    <t>1058710732</t>
  </si>
  <si>
    <t>SK1.1</t>
  </si>
  <si>
    <t>11,63*10,76*0,13</t>
  </si>
  <si>
    <t>SK1.2</t>
  </si>
  <si>
    <t>(5,5+6,49)*2,345*0,13</t>
  </si>
  <si>
    <t>632481215</t>
  </si>
  <si>
    <t>Separační vrstva z geotextilie</t>
  </si>
  <si>
    <t>1709468650</t>
  </si>
  <si>
    <t>11,63*10,76</t>
  </si>
  <si>
    <t>(5,5+6,49)*2,345</t>
  </si>
  <si>
    <t>9</t>
  </si>
  <si>
    <t>Ostatní konstrukce a práce, bourání</t>
  </si>
  <si>
    <t>5</t>
  </si>
  <si>
    <t>941111831</t>
  </si>
  <si>
    <t>Demontáž lešení řadového trubkového lehkého s podlahami zatížení do 200 kg/m2 š do 1,5 m v do 10 m</t>
  </si>
  <si>
    <t>-504026196</t>
  </si>
  <si>
    <t>941112131</t>
  </si>
  <si>
    <t>Montáž lešení řadového trubkového lehkého bez podlah zatížení do 200 kg/m2 š do 1,5 m v do 10 m</t>
  </si>
  <si>
    <t>1220512570</t>
  </si>
  <si>
    <t>(12,35+1,5*2+10,76+1,5)*5,56</t>
  </si>
  <si>
    <t>7</t>
  </si>
  <si>
    <t>941112231</t>
  </si>
  <si>
    <t>Příplatek k lešení řadovému trubkovému lehkému bez podlah š 1,5 m v 10m za první a ZKD den použití</t>
  </si>
  <si>
    <t>-1586718611</t>
  </si>
  <si>
    <t>leš*30*2</t>
  </si>
  <si>
    <t>8</t>
  </si>
  <si>
    <t>967031132</t>
  </si>
  <si>
    <t>Přisekání rovných ostění v cihelném zdivu na MV nebo MVC</t>
  </si>
  <si>
    <t>-2006344331</t>
  </si>
  <si>
    <t>968072245</t>
  </si>
  <si>
    <t>Vybourání kovových rámů oken jednoduchých včetně křídel pl do 2 m2</t>
  </si>
  <si>
    <t>1710342805</t>
  </si>
  <si>
    <t>1,17*1,7</t>
  </si>
  <si>
    <t>1,45*1,2*3</t>
  </si>
  <si>
    <t>10</t>
  </si>
  <si>
    <t>968072246</t>
  </si>
  <si>
    <t>Vybourání kovových rámů oken jednoduchých včetně křídel pl do 4 m2</t>
  </si>
  <si>
    <t>150247323</t>
  </si>
  <si>
    <t>1,17*1,75</t>
  </si>
  <si>
    <t>1,17*1,77</t>
  </si>
  <si>
    <t>11</t>
  </si>
  <si>
    <t>968082021</t>
  </si>
  <si>
    <t>Vybourání plastových zárubní dveří plochy do 2 m2</t>
  </si>
  <si>
    <t>-1995706117</t>
  </si>
  <si>
    <t>0,9*2,15</t>
  </si>
  <si>
    <t>997</t>
  </si>
  <si>
    <t>Přesun sutě</t>
  </si>
  <si>
    <t>12</t>
  </si>
  <si>
    <t>997013152</t>
  </si>
  <si>
    <t>Vnitrostaveništní doprava suti a vybouraných hmot pro budovy v do 9 m s omezením mechanizace</t>
  </si>
  <si>
    <t>t</t>
  </si>
  <si>
    <t>583487225</t>
  </si>
  <si>
    <t>13</t>
  </si>
  <si>
    <t>997013501</t>
  </si>
  <si>
    <t>Odvoz suti a vybouraných hmot na skládku nebo meziskládku do 1 km se složením</t>
  </si>
  <si>
    <t>1050366892</t>
  </si>
  <si>
    <t>14</t>
  </si>
  <si>
    <t>997013509</t>
  </si>
  <si>
    <t>Příplatek k odvozu suti a vybouraných hmot na skládku ZKD 1 km přes 1 km</t>
  </si>
  <si>
    <t>-418173195</t>
  </si>
  <si>
    <t>33,45*29 'Přepočtené koeficientem množství</t>
  </si>
  <si>
    <t>997013631</t>
  </si>
  <si>
    <t>Poplatek za uložení na skládce (skládkovné) stavebního odpadu směsného kód odpadu 17 09 04</t>
  </si>
  <si>
    <t>-1563762088</t>
  </si>
  <si>
    <t>998</t>
  </si>
  <si>
    <t>Přesun hmot</t>
  </si>
  <si>
    <t>16</t>
  </si>
  <si>
    <t>998011002</t>
  </si>
  <si>
    <t>Přesun hmot pro budovy zděné v do 12 m</t>
  </si>
  <si>
    <t>211105608</t>
  </si>
  <si>
    <t>PSV</t>
  </si>
  <si>
    <t>Práce a dodávky PSV</t>
  </si>
  <si>
    <t>712</t>
  </si>
  <si>
    <t>Povlakové krytiny</t>
  </si>
  <si>
    <t>17</t>
  </si>
  <si>
    <t>712300833</t>
  </si>
  <si>
    <t>Odstranění povlakové krytiny střech do 10° třívrstvé</t>
  </si>
  <si>
    <t>-1048021877</t>
  </si>
  <si>
    <t>skladba SK1</t>
  </si>
  <si>
    <t>11,75*10,88</t>
  </si>
  <si>
    <t>(5,5+6,55)*2,405</t>
  </si>
  <si>
    <t>160</t>
  </si>
  <si>
    <t>18</t>
  </si>
  <si>
    <t>712300834</t>
  </si>
  <si>
    <t>Příplatek k odstranění povlakové krytiny střech do 10° ZKD vrstvu</t>
  </si>
  <si>
    <t>-755321882</t>
  </si>
  <si>
    <t>160,000*3</t>
  </si>
  <si>
    <t>19</t>
  </si>
  <si>
    <t>712311101</t>
  </si>
  <si>
    <t>Provedení povlakové krytiny střech do 10° za studena lakem penetračním nebo asfaltovým</t>
  </si>
  <si>
    <t>160269265</t>
  </si>
  <si>
    <t>12,35*(10,76+0,36+0,42)</t>
  </si>
  <si>
    <t>12,35*2,345</t>
  </si>
  <si>
    <t>172</t>
  </si>
  <si>
    <t>20</t>
  </si>
  <si>
    <t>M</t>
  </si>
  <si>
    <t>11163150</t>
  </si>
  <si>
    <t>lak penetrační asfaltový</t>
  </si>
  <si>
    <t>32</t>
  </si>
  <si>
    <t>-249552079</t>
  </si>
  <si>
    <t>172*0,0003 'Přepočtené koeficientem množství</t>
  </si>
  <si>
    <t>712341559</t>
  </si>
  <si>
    <t>Provedení povlakové krytiny střech do 10° pásy NAIP přitavením v plné ploše</t>
  </si>
  <si>
    <t>-1876523028</t>
  </si>
  <si>
    <t>22</t>
  </si>
  <si>
    <t>62853004</t>
  </si>
  <si>
    <t>pás asfaltový natavitelný modifikovaný SBS tl 4,0mm s vložkou ze skleněné tkaniny a spalitelnou PE fólií nebo jemnozrnný minerálním posypem na horním povrchu</t>
  </si>
  <si>
    <t>932071368</t>
  </si>
  <si>
    <t>172*1,15 'Přepočtené koeficientem množství</t>
  </si>
  <si>
    <t>23</t>
  </si>
  <si>
    <t>71236360R</t>
  </si>
  <si>
    <t xml:space="preserve">Mont+dod hydroizol.fólie z PVC mechanicky kotvená tl.1,5mm vč.lišt,prostupů,oplechování a všech doplňků </t>
  </si>
  <si>
    <t>-1846364561</t>
  </si>
  <si>
    <t>vytažení na atiku</t>
  </si>
  <si>
    <t>(11,63+10,76)*2*0,22</t>
  </si>
  <si>
    <t>(5,5+6,49)*(5,56-4,321)</t>
  </si>
  <si>
    <t>(5,5+6,49+2,345)*0,25</t>
  </si>
  <si>
    <t>2,345*(5,56-4,321)</t>
  </si>
  <si>
    <t>(5,44+1,085)*2*0,25</t>
  </si>
  <si>
    <t>206</t>
  </si>
  <si>
    <t>24</t>
  </si>
  <si>
    <t>712391172</t>
  </si>
  <si>
    <t>Provedení povlakové krytiny střech do 10° ochranné textilní vrstvy</t>
  </si>
  <si>
    <t>256993080</t>
  </si>
  <si>
    <t>nové skladby SK1.1</t>
  </si>
  <si>
    <t>25</t>
  </si>
  <si>
    <t>69311199</t>
  </si>
  <si>
    <t>geotextilie netkaná separační, ochranná, filtrační, drenážní PES(70%)+PP(30%) 300g/m2</t>
  </si>
  <si>
    <t>2090691067</t>
  </si>
  <si>
    <t>153,256*1,15 'Přepočtené koeficientem množství</t>
  </si>
  <si>
    <t>26</t>
  </si>
  <si>
    <t>2027881539</t>
  </si>
  <si>
    <t>27</t>
  </si>
  <si>
    <t>1913682953</t>
  </si>
  <si>
    <t>206*1,15 'Přepočtené koeficientem množství</t>
  </si>
  <si>
    <t>28</t>
  </si>
  <si>
    <t>712811101</t>
  </si>
  <si>
    <t>Provedení povlakové krytiny vytažením na konstrukce za studena nátěrem penetračním</t>
  </si>
  <si>
    <t>-502124996</t>
  </si>
  <si>
    <t>(11,63+10,76)*2*(0,39+0,22)</t>
  </si>
  <si>
    <t>(5,5+6,49+2,23)*(0,94+0,2+0,64-0,3)</t>
  </si>
  <si>
    <t>(5,5+6,49+2,23)*(0,15+0,16)</t>
  </si>
  <si>
    <t>53</t>
  </si>
  <si>
    <t>29</t>
  </si>
  <si>
    <t>-369383546</t>
  </si>
  <si>
    <t>53*0,00035 'Přepočtené koeficientem množství</t>
  </si>
  <si>
    <t>30</t>
  </si>
  <si>
    <t>712841559</t>
  </si>
  <si>
    <t>Provedení povlakové krytiny vytažením na konstrukce pásy přitavením NAIP</t>
  </si>
  <si>
    <t>1562956210</t>
  </si>
  <si>
    <t>31</t>
  </si>
  <si>
    <t>-528773645</t>
  </si>
  <si>
    <t>53*1,2 'Přepočtené koeficientem množství</t>
  </si>
  <si>
    <t>998712202</t>
  </si>
  <si>
    <t>Přesun hmot procentní pro krytiny povlakové v objektech v do 12 m</t>
  </si>
  <si>
    <t>%</t>
  </si>
  <si>
    <t>274752712</t>
  </si>
  <si>
    <t>713</t>
  </si>
  <si>
    <t>Izolace tepelné</t>
  </si>
  <si>
    <t>33</t>
  </si>
  <si>
    <t>713131143</t>
  </si>
  <si>
    <t>Montáž izolace tepelné stěn a základů lepením celoplošně v kombinaci s mechanickým kotvením rohoží, pásů, dílců, desek</t>
  </si>
  <si>
    <t>169125396</t>
  </si>
  <si>
    <t>atika</t>
  </si>
  <si>
    <t>(12,35+10,75+0,42)*2*(0,39+0,22+0,36)</t>
  </si>
  <si>
    <t>(5,5+6,49+0,36+2,345)*(0,94+0,2+0,64+0,36+0,64-0,3)</t>
  </si>
  <si>
    <t>(5,5+6,49+0,36+2,345)*(0,39+0,22)</t>
  </si>
  <si>
    <t>34</t>
  </si>
  <si>
    <t>28376441</t>
  </si>
  <si>
    <t>deska z polystyrénu XPS, hrana rovná a strukturovaný povrch 300kPa tl 60mm</t>
  </si>
  <si>
    <t>-750722498</t>
  </si>
  <si>
    <t>(12,35+10,75+0,42)*2*(0,39+0,22+0,36)*1,05</t>
  </si>
  <si>
    <t>(5,5+6,49+0,36+2,345)*(0,94+0,2+0,64+0,36+0,64-0,3)*1,05</t>
  </si>
  <si>
    <t>(5,5+6,49+0,36+2,345)*(0,39+0,22)*1,05</t>
  </si>
  <si>
    <t>35</t>
  </si>
  <si>
    <t>713140851</t>
  </si>
  <si>
    <t>Odstranění tepelné izolace střech nadstřešní lepené z vláknitých materiálů suchých tl do 100 mm</t>
  </si>
  <si>
    <t>-330924105</t>
  </si>
  <si>
    <t xml:space="preserve">skladba SK1  </t>
  </si>
  <si>
    <t>160,0</t>
  </si>
  <si>
    <t>36</t>
  </si>
  <si>
    <t>713140861</t>
  </si>
  <si>
    <t>Odstranění tepelné izolace střech nadstřešní lepené z polystyrenu suchého tl do 100 mm</t>
  </si>
  <si>
    <t>1951360815</t>
  </si>
  <si>
    <t>37</t>
  </si>
  <si>
    <t>713141151</t>
  </si>
  <si>
    <t>Montáž izolace tepelné střech plochých kladené volně 1 vrstva rohoží, pásů, dílců, desek</t>
  </si>
  <si>
    <t>-1920702949</t>
  </si>
  <si>
    <t>38</t>
  </si>
  <si>
    <t>28372319</t>
  </si>
  <si>
    <t>deska EPS 100 do plochých střech a podlah λ=0,037 tl 160mm</t>
  </si>
  <si>
    <t>-1884677567</t>
  </si>
  <si>
    <t>(5,5+6,49)*2,345*1,1</t>
  </si>
  <si>
    <t>39</t>
  </si>
  <si>
    <t>28372321</t>
  </si>
  <si>
    <t>deska EPS 100 do plochých střech a podlah λ=0,037 tl 200mm</t>
  </si>
  <si>
    <t>1777903729</t>
  </si>
  <si>
    <t>11,63*10,76*1,1</t>
  </si>
  <si>
    <t>40</t>
  </si>
  <si>
    <t>713141243</t>
  </si>
  <si>
    <t>Přikotvení tepelné izolace šrouby do betonu pro izolaci tl přes 140 do 200 mm</t>
  </si>
  <si>
    <t>557895870</t>
  </si>
  <si>
    <t>41</t>
  </si>
  <si>
    <t>713141331</t>
  </si>
  <si>
    <t>Montáž izolace tepelné střech plochých lepené za studena zplna, spádová vrstva</t>
  </si>
  <si>
    <t>-341705136</t>
  </si>
  <si>
    <t>42</t>
  </si>
  <si>
    <t>28376141</t>
  </si>
  <si>
    <t>klín izolační z pěnového polystyrenu EPS 100 spádový</t>
  </si>
  <si>
    <t>-1891415083</t>
  </si>
  <si>
    <t>11,63*10,76*(0,04+0,19)*0,5*1,3</t>
  </si>
  <si>
    <t>(5,5+6,49)*2,345*(0,05+0,15)*0,5*1,3</t>
  </si>
  <si>
    <t>43</t>
  </si>
  <si>
    <t>713190816</t>
  </si>
  <si>
    <t>Odstranění tepelné izolace perlitového lože tloušťky do 100 mm</t>
  </si>
  <si>
    <t>1435197272</t>
  </si>
  <si>
    <t>skladba SK1  tl.min.250mm</t>
  </si>
  <si>
    <t>44</t>
  </si>
  <si>
    <t>713190818</t>
  </si>
  <si>
    <t>Odstranění tepelné izolace perlitového lože tloušťky do 200 mm-pórovité kamenivo</t>
  </si>
  <si>
    <t>-529927100</t>
  </si>
  <si>
    <t>45</t>
  </si>
  <si>
    <t>998713202</t>
  </si>
  <si>
    <t>Přesun hmot procentní pro izolace tepelné v objektech v do 12 m</t>
  </si>
  <si>
    <t>948742705</t>
  </si>
  <si>
    <t>721</t>
  </si>
  <si>
    <t>Zdravotechnika - vnitřní kanalizace</t>
  </si>
  <si>
    <t>46</t>
  </si>
  <si>
    <t>721210824.1</t>
  </si>
  <si>
    <t xml:space="preserve">Demontáž vpustí střešních </t>
  </si>
  <si>
    <t>kus</t>
  </si>
  <si>
    <t>390608629</t>
  </si>
  <si>
    <t>47</t>
  </si>
  <si>
    <t>721233114.1</t>
  </si>
  <si>
    <t>Střešní vtok polypropylen PP pro ploché střechy +prodloužení odpad.potrubí</t>
  </si>
  <si>
    <t>668198815</t>
  </si>
  <si>
    <t>48</t>
  </si>
  <si>
    <t>998721202</t>
  </si>
  <si>
    <t>Přesun hmot procentní pro vnitřní kanalizace v objektech v do 12 m</t>
  </si>
  <si>
    <t>1568137893</t>
  </si>
  <si>
    <t>741</t>
  </si>
  <si>
    <t>Elektroinstalace - silnoproud</t>
  </si>
  <si>
    <t>49</t>
  </si>
  <si>
    <t>74142000R</t>
  </si>
  <si>
    <t>hromosvod</t>
  </si>
  <si>
    <t>kpl</t>
  </si>
  <si>
    <t>1489447838</t>
  </si>
  <si>
    <t>762</t>
  </si>
  <si>
    <t>Konstrukce tesařské</t>
  </si>
  <si>
    <t>50</t>
  </si>
  <si>
    <t>762361313</t>
  </si>
  <si>
    <t>Konstrukční a vyrovnávací vrstva pod klempířské prvky (atiky) z desek dřevoštěpkových tl. 25 mm</t>
  </si>
  <si>
    <t>-90436952</t>
  </si>
  <si>
    <t>((12,35+10,78+0,40*2)*2+2,345+2,9)*(0,175+0,3+0,06)</t>
  </si>
  <si>
    <t>51</t>
  </si>
  <si>
    <t>762395000</t>
  </si>
  <si>
    <t>Spojovací prostředky krovů, bednění, laťování, nadstřešních konstrukcí</t>
  </si>
  <si>
    <t>-639569141</t>
  </si>
  <si>
    <t>28,411*0,025</t>
  </si>
  <si>
    <t>52</t>
  </si>
  <si>
    <t>998762202</t>
  </si>
  <si>
    <t>Přesun hmot procentní pro kce tesařské v objektech v do 12 m</t>
  </si>
  <si>
    <t>426905501</t>
  </si>
  <si>
    <t>764</t>
  </si>
  <si>
    <t>Konstrukce klempířské</t>
  </si>
  <si>
    <t>764002841</t>
  </si>
  <si>
    <t>Demontáž oplechování horních ploch zdí a nadezdívek do suti</t>
  </si>
  <si>
    <t>m</t>
  </si>
  <si>
    <t>-347841582</t>
  </si>
  <si>
    <t>(11,75+0,35*2+10,88+0,3*2)*2+2,405+2,9</t>
  </si>
  <si>
    <t>54</t>
  </si>
  <si>
    <t>764002851</t>
  </si>
  <si>
    <t>Demontáž oplechování parapetů do suti</t>
  </si>
  <si>
    <t>-1027066917</t>
  </si>
  <si>
    <t>55</t>
  </si>
  <si>
    <t>764002871</t>
  </si>
  <si>
    <t>Demontáž lemování zdí do suti</t>
  </si>
  <si>
    <t>-1059990465</t>
  </si>
  <si>
    <t>11,75+0,3</t>
  </si>
  <si>
    <t>56</t>
  </si>
  <si>
    <t>764214608</t>
  </si>
  <si>
    <t>Oplechování horních ploch a atik bez rohů z Pz s povrch úpravou vč.všech doplňků</t>
  </si>
  <si>
    <t>-1376377035</t>
  </si>
  <si>
    <t>(12,64+10,78+0,4*2)*2+2,345+2,9</t>
  </si>
  <si>
    <t>57</t>
  </si>
  <si>
    <t>764216606.1</t>
  </si>
  <si>
    <t>Oplechování rovných parapetů mechanicky kotvené z Pz s povrchovou úpravou vč.všech doplňků</t>
  </si>
  <si>
    <t>1538142940</t>
  </si>
  <si>
    <t>(1,17+1,45*3+1,17*2)*1,1</t>
  </si>
  <si>
    <t>58</t>
  </si>
  <si>
    <t>7643116R1</t>
  </si>
  <si>
    <t>Lemování rovných zdí  z Pz s povrchovou úpravou vč.všech doplňků</t>
  </si>
  <si>
    <t>-1483122579</t>
  </si>
  <si>
    <t>59</t>
  </si>
  <si>
    <t>998764202</t>
  </si>
  <si>
    <t>Přesun hmot procentní pro konstrukce klempířské v objektech v do 12 m</t>
  </si>
  <si>
    <t>-1785992472</t>
  </si>
  <si>
    <t>766</t>
  </si>
  <si>
    <t>Konstrukce truhlářské</t>
  </si>
  <si>
    <t>60</t>
  </si>
  <si>
    <t>766441822</t>
  </si>
  <si>
    <t>Demontáž parapetních desek dřevěných nebo plastových šířky přes 30 cm délky přes 1,0 m</t>
  </si>
  <si>
    <t>-1086700946</t>
  </si>
  <si>
    <t>61</t>
  </si>
  <si>
    <t>766622116</t>
  </si>
  <si>
    <t>Montáž plastových oken plochy přes 1 m2 pevných výšky do 2,5 m s rámem do zdiva</t>
  </si>
  <si>
    <t>2005829852</t>
  </si>
  <si>
    <t>"V01"    1,17*1,75</t>
  </si>
  <si>
    <t>"V03"    1,17*1,77</t>
  </si>
  <si>
    <t>"V04"    1,17*1,70</t>
  </si>
  <si>
    <t>62</t>
  </si>
  <si>
    <t>611400R1</t>
  </si>
  <si>
    <t>okno plastové s fixním zasklením izol.trojsklo 1170x1750mm U=0,98 W/m2K vč.všech doplňků podrobný popis odk.V01</t>
  </si>
  <si>
    <t>133721358</t>
  </si>
  <si>
    <t>63</t>
  </si>
  <si>
    <t>611400R2</t>
  </si>
  <si>
    <t>okno plastové s fixním zasklením izol.trojsklo 1170x1770mm U=0,98 W/m2K vč.všech doplňků podrobný popis odk.V03</t>
  </si>
  <si>
    <t>-10528157</t>
  </si>
  <si>
    <t>64</t>
  </si>
  <si>
    <t>611400R3</t>
  </si>
  <si>
    <t>okno plastové s fixním zasklením +sklápěcí nadsvětlík izol.trojsklo 1170x1700mm U=0,98 W/m2K vč.všech doplňků podrobný popis odk.V04</t>
  </si>
  <si>
    <t>-2078035561</t>
  </si>
  <si>
    <t>65</t>
  </si>
  <si>
    <t>766622131</t>
  </si>
  <si>
    <t>Montáž plastových oken plochy přes 1 m2 otevíravých výšky do 1,5 m s rámem do zdiva</t>
  </si>
  <si>
    <t>-1973843123</t>
  </si>
  <si>
    <t>"V02"  1,45*1,2*3</t>
  </si>
  <si>
    <t>66</t>
  </si>
  <si>
    <t>611456002</t>
  </si>
  <si>
    <t>okno plastové otevíravé/sklopné izol.trojsklo 1450x1200mm U=0,98 W/m2K  vč.kování a všech doplňků podrobný popis odk.V02</t>
  </si>
  <si>
    <t>-1511265295</t>
  </si>
  <si>
    <t>67</t>
  </si>
  <si>
    <t>7666604R1</t>
  </si>
  <si>
    <t>Montáž+dodávka vchodových plastových dveří 1-křídlových  900x2100mm u´0,98 W/m2K vč.zárubní,kování ,hliník.prahu  a všech doplňků podrobný popis odk.V05</t>
  </si>
  <si>
    <t>769679748</t>
  </si>
  <si>
    <t>68</t>
  </si>
  <si>
    <t>766694122</t>
  </si>
  <si>
    <t>Montáž parapetních dřevěných nebo plastových šířky přes 30 cm délky do 1,6 m</t>
  </si>
  <si>
    <t>-183551373</t>
  </si>
  <si>
    <t>1+3+2</t>
  </si>
  <si>
    <t>69</t>
  </si>
  <si>
    <t>60794105.1</t>
  </si>
  <si>
    <t xml:space="preserve">deska parapetní dřevotřísková vnitřní </t>
  </si>
  <si>
    <t>-1967844344</t>
  </si>
  <si>
    <t>(1,17+1,45*3+1,17*2)*1,05</t>
  </si>
  <si>
    <t>70</t>
  </si>
  <si>
    <t>60794121</t>
  </si>
  <si>
    <t>koncovka PVC k parapetním dřevotřískovým deskám 600mm</t>
  </si>
  <si>
    <t>2133585933</t>
  </si>
  <si>
    <t>71</t>
  </si>
  <si>
    <t>998766202</t>
  </si>
  <si>
    <t>Přesun hmot procentní pro konstrukce truhlářské v objektech v do 12 m</t>
  </si>
  <si>
    <t>1776177283</t>
  </si>
  <si>
    <t>784</t>
  </si>
  <si>
    <t>Dokončovací práce - malby a tapety</t>
  </si>
  <si>
    <t>72</t>
  </si>
  <si>
    <t>784181101</t>
  </si>
  <si>
    <t>Základní akrylátová jednonásobná penetrace podkladu v místnostech výšky do 3,80m</t>
  </si>
  <si>
    <t>350418512</t>
  </si>
  <si>
    <t>73</t>
  </si>
  <si>
    <t>784211131</t>
  </si>
  <si>
    <t>Dvojnásobné bílé malby ze směsí za mokra minimálně otěruvzdorných v místnostech do 3,80 m</t>
  </si>
  <si>
    <t>1428534262</t>
  </si>
  <si>
    <t>(1,17+1,75)*2*0,5</t>
  </si>
  <si>
    <t>(0,9+2,15*2)*0,5</t>
  </si>
  <si>
    <t>(1,45+1,2)*2*0,5*3</t>
  </si>
  <si>
    <t>(1,17+1,77)*2*0,5</t>
  </si>
  <si>
    <t>(1,17+1,7)*2*0,5</t>
  </si>
  <si>
    <t>VRN</t>
  </si>
  <si>
    <t>Vedlejší rozpočtové náklady</t>
  </si>
  <si>
    <t>VRN2</t>
  </si>
  <si>
    <t>Příprava staveniště</t>
  </si>
  <si>
    <t>74</t>
  </si>
  <si>
    <t>020001000</t>
  </si>
  <si>
    <t>1024</t>
  </si>
  <si>
    <t>-797405690</t>
  </si>
  <si>
    <t>VRN3</t>
  </si>
  <si>
    <t>Zařízení staveniště</t>
  </si>
  <si>
    <t>75</t>
  </si>
  <si>
    <t>030001000</t>
  </si>
  <si>
    <t>242192215</t>
  </si>
  <si>
    <t>VRN7</t>
  </si>
  <si>
    <t>Provozní vlivy</t>
  </si>
  <si>
    <t>76</t>
  </si>
  <si>
    <t>070001000</t>
  </si>
  <si>
    <t>-1745364775</t>
  </si>
  <si>
    <t>SEZNAM FIGUR</t>
  </si>
  <si>
    <t>Výměra</t>
  </si>
  <si>
    <t>l1</t>
  </si>
  <si>
    <t>APU</t>
  </si>
  <si>
    <t>1,5*3*3</t>
  </si>
  <si>
    <t>0,9+2,15*2</t>
  </si>
  <si>
    <t>1,0+2,15*2</t>
  </si>
  <si>
    <t>1,17+1,75*2</t>
  </si>
  <si>
    <t>1,17+1,77*2</t>
  </si>
  <si>
    <t>1,17+1,7*2</t>
  </si>
  <si>
    <t>(1,45+1,2*2)*3</t>
  </si>
  <si>
    <t>2,51+2,05*2</t>
  </si>
  <si>
    <t>(1,5+3,0*2)*(3+3)</t>
  </si>
  <si>
    <t>3,0+1,2*2</t>
  </si>
  <si>
    <t>(1,35+2,0*2)*6</t>
  </si>
  <si>
    <t>3,81+2,7*2</t>
  </si>
  <si>
    <t>0,6*3</t>
  </si>
  <si>
    <t>1,5*3*7</t>
  </si>
  <si>
    <t>(1,5+2,1*2)*6</t>
  </si>
  <si>
    <t>1,5*3*4</t>
  </si>
  <si>
    <t>Mezisoučet</t>
  </si>
  <si>
    <t>l2</t>
  </si>
  <si>
    <t>okenní</t>
  </si>
  <si>
    <t>1,5*(3+7+4+6)+1,17*3+0,9+1,0+1,45*3+2,51+1,5*6+1,35*6+3,81+0,6</t>
  </si>
  <si>
    <t>l3</t>
  </si>
  <si>
    <t>parapetní</t>
  </si>
  <si>
    <t>1,5*(3+7+4+6)+1,17*3+1,45*3+1,5*6+1,35*6+3,81+0,6</t>
  </si>
  <si>
    <t>l4</t>
  </si>
  <si>
    <t>rohové</t>
  </si>
  <si>
    <t>(5,56+3,02)*2</t>
  </si>
  <si>
    <t>(3,84*2+0,3-0,85)</t>
  </si>
  <si>
    <t>3,84+1,05</t>
  </si>
  <si>
    <t>l5</t>
  </si>
  <si>
    <t>dilatační</t>
  </si>
  <si>
    <t>4,1*2+9,0+(3,84*2+1,05+1,3)</t>
  </si>
  <si>
    <t>Použití figury:</t>
  </si>
  <si>
    <t>zateplení soklu</t>
  </si>
  <si>
    <t>sokl</t>
  </si>
  <si>
    <t>skladby F1.2,F1.3</t>
  </si>
  <si>
    <t>(26,283-1,53)*0,6*0,3</t>
  </si>
  <si>
    <t>F3.1</t>
  </si>
  <si>
    <t>(7,919+3,49)*0,6*0,3</t>
  </si>
  <si>
    <t>(2,125-0,748)*0,6*0,3*2</t>
  </si>
  <si>
    <t>F2.1</t>
  </si>
  <si>
    <t>(5,355+25,675+14,85)*0,6*0,3</t>
  </si>
  <si>
    <t>F2.4</t>
  </si>
  <si>
    <t>(0,48+0,56)*0,6*0,3</t>
  </si>
  <si>
    <t>skladba F1.1</t>
  </si>
  <si>
    <t>(2,425+12,64)*0,6*0,3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</si>
</sst>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  <font>
      <sz val="8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link" xfId="1" builtinId="8"/>
    <cellStyle name="Normal" xfId="0" builtinId="0" customBuiltin="1"/>
  </cellStyles>
  <dxfs count="0"/>
  <tableStyles count="0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M97"/>
  <sheetViews>
    <sheetView showGridLines="0" tabSelected="1" workbookViewId="0"/>
  </sheetViews>
  <sheetFormatPr baseColWidth="10" defaultRowHeight="15" x14ac:dyDescent="0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7" customHeight="1">
      <c r="AR2" s="256" t="s">
        <v>5</v>
      </c>
      <c r="AS2" s="222"/>
      <c r="AT2" s="222"/>
      <c r="AU2" s="222"/>
      <c r="AV2" s="222"/>
      <c r="AW2" s="222"/>
      <c r="AX2" s="222"/>
      <c r="AY2" s="222"/>
      <c r="AZ2" s="222"/>
      <c r="BA2" s="222"/>
      <c r="BB2" s="222"/>
      <c r="BC2" s="222"/>
      <c r="BD2" s="222"/>
      <c r="BE2" s="222"/>
      <c r="BS2" s="17" t="s">
        <v>6</v>
      </c>
      <c r="BT2" s="17" t="s">
        <v>7</v>
      </c>
    </row>
    <row r="3" spans="1:74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21" t="s">
        <v>14</v>
      </c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R5" s="20"/>
      <c r="BE5" s="218" t="s">
        <v>15</v>
      </c>
      <c r="BS5" s="17" t="s">
        <v>6</v>
      </c>
    </row>
    <row r="6" spans="1:74" s="1" customFormat="1" ht="37" customHeight="1">
      <c r="B6" s="20"/>
      <c r="D6" s="26" t="s">
        <v>16</v>
      </c>
      <c r="K6" s="223" t="s">
        <v>17</v>
      </c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R6" s="20"/>
      <c r="BE6" s="219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9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9"/>
      <c r="BS8" s="17" t="s">
        <v>6</v>
      </c>
    </row>
    <row r="9" spans="1:74" s="1" customFormat="1" ht="14.5" customHeight="1">
      <c r="B9" s="20"/>
      <c r="AR9" s="20"/>
      <c r="BE9" s="219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9"/>
      <c r="BS10" s="17" t="s">
        <v>6</v>
      </c>
    </row>
    <row r="11" spans="1:74" s="1" customFormat="1" ht="18.5" customHeight="1">
      <c r="B11" s="20"/>
      <c r="E11" s="25" t="s">
        <v>26</v>
      </c>
      <c r="AK11" s="27" t="s">
        <v>27</v>
      </c>
      <c r="AN11" s="25" t="s">
        <v>1</v>
      </c>
      <c r="AR11" s="20"/>
      <c r="BE11" s="219"/>
      <c r="BS11" s="17" t="s">
        <v>6</v>
      </c>
    </row>
    <row r="12" spans="1:74" s="1" customFormat="1" ht="7" customHeight="1">
      <c r="B12" s="20"/>
      <c r="AR12" s="20"/>
      <c r="BE12" s="219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19"/>
      <c r="BS13" s="17" t="s">
        <v>6</v>
      </c>
    </row>
    <row r="14" spans="1:74" ht="13">
      <c r="B14" s="20"/>
      <c r="E14" s="224" t="s">
        <v>29</v>
      </c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7" t="s">
        <v>27</v>
      </c>
      <c r="AN14" s="29" t="s">
        <v>29</v>
      </c>
      <c r="AR14" s="20"/>
      <c r="BE14" s="219"/>
      <c r="BS14" s="17" t="s">
        <v>6</v>
      </c>
    </row>
    <row r="15" spans="1:74" s="1" customFormat="1" ht="7" customHeight="1">
      <c r="B15" s="20"/>
      <c r="AR15" s="20"/>
      <c r="BE15" s="219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19"/>
      <c r="BS16" s="17" t="s">
        <v>3</v>
      </c>
    </row>
    <row r="17" spans="1:71" s="1" customFormat="1" ht="18.5" customHeight="1">
      <c r="B17" s="20"/>
      <c r="E17" s="25" t="s">
        <v>31</v>
      </c>
      <c r="AK17" s="27" t="s">
        <v>27</v>
      </c>
      <c r="AN17" s="25" t="s">
        <v>1</v>
      </c>
      <c r="AR17" s="20"/>
      <c r="BE17" s="219"/>
      <c r="BS17" s="17" t="s">
        <v>32</v>
      </c>
    </row>
    <row r="18" spans="1:71" s="1" customFormat="1" ht="7" customHeight="1">
      <c r="B18" s="20"/>
      <c r="AR18" s="20"/>
      <c r="BE18" s="219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19"/>
      <c r="BS19" s="17" t="s">
        <v>6</v>
      </c>
    </row>
    <row r="20" spans="1:71" s="1" customFormat="1" ht="18.5" customHeight="1">
      <c r="B20" s="20"/>
      <c r="E20" s="25" t="s">
        <v>34</v>
      </c>
      <c r="AK20" s="27" t="s">
        <v>27</v>
      </c>
      <c r="AN20" s="25" t="s">
        <v>1</v>
      </c>
      <c r="AR20" s="20"/>
      <c r="BE20" s="219"/>
      <c r="BS20" s="17" t="s">
        <v>32</v>
      </c>
    </row>
    <row r="21" spans="1:71" s="1" customFormat="1" ht="7" customHeight="1">
      <c r="B21" s="20"/>
      <c r="AR21" s="20"/>
      <c r="BE21" s="219"/>
    </row>
    <row r="22" spans="1:71" s="1" customFormat="1" ht="12" customHeight="1">
      <c r="B22" s="20"/>
      <c r="D22" s="27" t="s">
        <v>35</v>
      </c>
      <c r="AR22" s="20"/>
      <c r="BE22" s="219"/>
    </row>
    <row r="23" spans="1:71" s="1" customFormat="1" ht="16.5" customHeight="1">
      <c r="B23" s="20"/>
      <c r="E23" s="226" t="s">
        <v>1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R23" s="20"/>
      <c r="BE23" s="219"/>
    </row>
    <row r="24" spans="1:71" s="1" customFormat="1" ht="7" customHeight="1">
      <c r="B24" s="20"/>
      <c r="AR24" s="20"/>
      <c r="BE24" s="219"/>
    </row>
    <row r="25" spans="1:71" s="1" customFormat="1" ht="7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9"/>
    </row>
    <row r="26" spans="1:71" s="2" customFormat="1" ht="26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7">
        <f>ROUND(AG94,2)</f>
        <v>0</v>
      </c>
      <c r="AL26" s="228"/>
      <c r="AM26" s="228"/>
      <c r="AN26" s="228"/>
      <c r="AO26" s="228"/>
      <c r="AP26" s="32"/>
      <c r="AQ26" s="32"/>
      <c r="AR26" s="33"/>
      <c r="BE26" s="219"/>
    </row>
    <row r="27" spans="1:71" s="2" customFormat="1" ht="7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9"/>
    </row>
    <row r="28" spans="1:71" s="2" customFormat="1" ht="13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9" t="s">
        <v>37</v>
      </c>
      <c r="M28" s="229"/>
      <c r="N28" s="229"/>
      <c r="O28" s="229"/>
      <c r="P28" s="229"/>
      <c r="Q28" s="32"/>
      <c r="R28" s="32"/>
      <c r="S28" s="32"/>
      <c r="T28" s="32"/>
      <c r="U28" s="32"/>
      <c r="V28" s="32"/>
      <c r="W28" s="229" t="s">
        <v>38</v>
      </c>
      <c r="X28" s="229"/>
      <c r="Y28" s="229"/>
      <c r="Z28" s="229"/>
      <c r="AA28" s="229"/>
      <c r="AB28" s="229"/>
      <c r="AC28" s="229"/>
      <c r="AD28" s="229"/>
      <c r="AE28" s="229"/>
      <c r="AF28" s="32"/>
      <c r="AG28" s="32"/>
      <c r="AH28" s="32"/>
      <c r="AI28" s="32"/>
      <c r="AJ28" s="32"/>
      <c r="AK28" s="229" t="s">
        <v>39</v>
      </c>
      <c r="AL28" s="229"/>
      <c r="AM28" s="229"/>
      <c r="AN28" s="229"/>
      <c r="AO28" s="229"/>
      <c r="AP28" s="32"/>
      <c r="AQ28" s="32"/>
      <c r="AR28" s="33"/>
      <c r="BE28" s="219"/>
    </row>
    <row r="29" spans="1:71" s="3" customFormat="1" ht="14.5" customHeight="1">
      <c r="B29" s="37"/>
      <c r="D29" s="27" t="s">
        <v>40</v>
      </c>
      <c r="F29" s="27" t="s">
        <v>41</v>
      </c>
      <c r="L29" s="232">
        <v>0.21</v>
      </c>
      <c r="M29" s="231"/>
      <c r="N29" s="231"/>
      <c r="O29" s="231"/>
      <c r="P29" s="231"/>
      <c r="W29" s="230">
        <f>ROUND(AZ94, 2)</f>
        <v>0</v>
      </c>
      <c r="X29" s="231"/>
      <c r="Y29" s="231"/>
      <c r="Z29" s="231"/>
      <c r="AA29" s="231"/>
      <c r="AB29" s="231"/>
      <c r="AC29" s="231"/>
      <c r="AD29" s="231"/>
      <c r="AE29" s="231"/>
      <c r="AK29" s="230">
        <f>ROUND(AV94, 2)</f>
        <v>0</v>
      </c>
      <c r="AL29" s="231"/>
      <c r="AM29" s="231"/>
      <c r="AN29" s="231"/>
      <c r="AO29" s="231"/>
      <c r="AR29" s="37"/>
      <c r="BE29" s="220"/>
    </row>
    <row r="30" spans="1:71" s="3" customFormat="1" ht="14.5" customHeight="1">
      <c r="B30" s="37"/>
      <c r="F30" s="27" t="s">
        <v>42</v>
      </c>
      <c r="L30" s="232">
        <v>0.15</v>
      </c>
      <c r="M30" s="231"/>
      <c r="N30" s="231"/>
      <c r="O30" s="231"/>
      <c r="P30" s="231"/>
      <c r="W30" s="230">
        <f>ROUND(BA94, 2)</f>
        <v>0</v>
      </c>
      <c r="X30" s="231"/>
      <c r="Y30" s="231"/>
      <c r="Z30" s="231"/>
      <c r="AA30" s="231"/>
      <c r="AB30" s="231"/>
      <c r="AC30" s="231"/>
      <c r="AD30" s="231"/>
      <c r="AE30" s="231"/>
      <c r="AK30" s="230">
        <f>ROUND(AW94, 2)</f>
        <v>0</v>
      </c>
      <c r="AL30" s="231"/>
      <c r="AM30" s="231"/>
      <c r="AN30" s="231"/>
      <c r="AO30" s="231"/>
      <c r="AR30" s="37"/>
      <c r="BE30" s="220"/>
    </row>
    <row r="31" spans="1:71" s="3" customFormat="1" ht="14.5" hidden="1" customHeight="1">
      <c r="B31" s="37"/>
      <c r="F31" s="27" t="s">
        <v>43</v>
      </c>
      <c r="L31" s="232">
        <v>0.21</v>
      </c>
      <c r="M31" s="231"/>
      <c r="N31" s="231"/>
      <c r="O31" s="231"/>
      <c r="P31" s="231"/>
      <c r="W31" s="230">
        <f>ROUND(BB94, 2)</f>
        <v>0</v>
      </c>
      <c r="X31" s="231"/>
      <c r="Y31" s="231"/>
      <c r="Z31" s="231"/>
      <c r="AA31" s="231"/>
      <c r="AB31" s="231"/>
      <c r="AC31" s="231"/>
      <c r="AD31" s="231"/>
      <c r="AE31" s="231"/>
      <c r="AK31" s="230">
        <v>0</v>
      </c>
      <c r="AL31" s="231"/>
      <c r="AM31" s="231"/>
      <c r="AN31" s="231"/>
      <c r="AO31" s="231"/>
      <c r="AR31" s="37"/>
      <c r="BE31" s="220"/>
    </row>
    <row r="32" spans="1:71" s="3" customFormat="1" ht="14.5" hidden="1" customHeight="1">
      <c r="B32" s="37"/>
      <c r="F32" s="27" t="s">
        <v>44</v>
      </c>
      <c r="L32" s="232">
        <v>0.15</v>
      </c>
      <c r="M32" s="231"/>
      <c r="N32" s="231"/>
      <c r="O32" s="231"/>
      <c r="P32" s="231"/>
      <c r="W32" s="230">
        <f>ROUND(BC94, 2)</f>
        <v>0</v>
      </c>
      <c r="X32" s="231"/>
      <c r="Y32" s="231"/>
      <c r="Z32" s="231"/>
      <c r="AA32" s="231"/>
      <c r="AB32" s="231"/>
      <c r="AC32" s="231"/>
      <c r="AD32" s="231"/>
      <c r="AE32" s="231"/>
      <c r="AK32" s="230">
        <v>0</v>
      </c>
      <c r="AL32" s="231"/>
      <c r="AM32" s="231"/>
      <c r="AN32" s="231"/>
      <c r="AO32" s="231"/>
      <c r="AR32" s="37"/>
      <c r="BE32" s="220"/>
    </row>
    <row r="33" spans="1:57" s="3" customFormat="1" ht="14.5" hidden="1" customHeight="1">
      <c r="B33" s="37"/>
      <c r="F33" s="27" t="s">
        <v>45</v>
      </c>
      <c r="L33" s="232">
        <v>0</v>
      </c>
      <c r="M33" s="231"/>
      <c r="N33" s="231"/>
      <c r="O33" s="231"/>
      <c r="P33" s="231"/>
      <c r="W33" s="230">
        <f>ROUND(BD94, 2)</f>
        <v>0</v>
      </c>
      <c r="X33" s="231"/>
      <c r="Y33" s="231"/>
      <c r="Z33" s="231"/>
      <c r="AA33" s="231"/>
      <c r="AB33" s="231"/>
      <c r="AC33" s="231"/>
      <c r="AD33" s="231"/>
      <c r="AE33" s="231"/>
      <c r="AK33" s="230">
        <v>0</v>
      </c>
      <c r="AL33" s="231"/>
      <c r="AM33" s="231"/>
      <c r="AN33" s="231"/>
      <c r="AO33" s="231"/>
      <c r="AR33" s="37"/>
      <c r="BE33" s="220"/>
    </row>
    <row r="34" spans="1:57" s="2" customFormat="1" ht="7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9"/>
    </row>
    <row r="35" spans="1:57" s="2" customFormat="1" ht="26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3" t="s">
        <v>48</v>
      </c>
      <c r="Y35" s="234"/>
      <c r="Z35" s="234"/>
      <c r="AA35" s="234"/>
      <c r="AB35" s="234"/>
      <c r="AC35" s="40"/>
      <c r="AD35" s="40"/>
      <c r="AE35" s="40"/>
      <c r="AF35" s="40"/>
      <c r="AG35" s="40"/>
      <c r="AH35" s="40"/>
      <c r="AI35" s="40"/>
      <c r="AJ35" s="40"/>
      <c r="AK35" s="235">
        <f>SUM(AK26:AK33)</f>
        <v>0</v>
      </c>
      <c r="AL35" s="234"/>
      <c r="AM35" s="234"/>
      <c r="AN35" s="234"/>
      <c r="AO35" s="236"/>
      <c r="AP35" s="38"/>
      <c r="AQ35" s="38"/>
      <c r="AR35" s="33"/>
      <c r="BE35" s="32"/>
    </row>
    <row r="36" spans="1:57" s="2" customFormat="1" ht="7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5" customHeight="1">
      <c r="B38" s="20"/>
      <c r="AR38" s="20"/>
    </row>
    <row r="39" spans="1:57" s="1" customFormat="1" ht="14.5" customHeight="1">
      <c r="B39" s="20"/>
      <c r="AR39" s="20"/>
    </row>
    <row r="40" spans="1:57" s="1" customFormat="1" ht="14.5" customHeight="1">
      <c r="B40" s="20"/>
      <c r="AR40" s="20"/>
    </row>
    <row r="41" spans="1:57" s="1" customFormat="1" ht="14.5" customHeight="1">
      <c r="B41" s="20"/>
      <c r="AR41" s="20"/>
    </row>
    <row r="42" spans="1:57" s="1" customFormat="1" ht="14.5" customHeight="1">
      <c r="B42" s="20"/>
      <c r="AR42" s="20"/>
    </row>
    <row r="43" spans="1:57" s="1" customFormat="1" ht="14.5" customHeight="1">
      <c r="B43" s="20"/>
      <c r="AR43" s="20"/>
    </row>
    <row r="44" spans="1:57" s="1" customFormat="1" ht="14.5" customHeight="1">
      <c r="B44" s="20"/>
      <c r="AR44" s="20"/>
    </row>
    <row r="45" spans="1:57" s="1" customFormat="1" ht="14.5" customHeight="1">
      <c r="B45" s="20"/>
      <c r="AR45" s="20"/>
    </row>
    <row r="46" spans="1:57" s="1" customFormat="1" ht="14.5" customHeight="1">
      <c r="B46" s="20"/>
      <c r="AR46" s="20"/>
    </row>
    <row r="47" spans="1:57" s="1" customFormat="1" ht="14.5" customHeight="1">
      <c r="B47" s="20"/>
      <c r="AR47" s="20"/>
    </row>
    <row r="48" spans="1:57" s="1" customFormat="1" ht="14.5" customHeight="1">
      <c r="B48" s="20"/>
      <c r="AR48" s="20"/>
    </row>
    <row r="49" spans="1:57" s="2" customFormat="1" ht="14.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 ht="11">
      <c r="B50" s="20"/>
      <c r="AR50" s="20"/>
    </row>
    <row r="51" spans="1:57" ht="11">
      <c r="B51" s="20"/>
      <c r="AR51" s="20"/>
    </row>
    <row r="52" spans="1:57" ht="11">
      <c r="B52" s="20"/>
      <c r="AR52" s="20"/>
    </row>
    <row r="53" spans="1:57" ht="11">
      <c r="B53" s="20"/>
      <c r="AR53" s="20"/>
    </row>
    <row r="54" spans="1:57" ht="11">
      <c r="B54" s="20"/>
      <c r="AR54" s="20"/>
    </row>
    <row r="55" spans="1:57" ht="11">
      <c r="B55" s="20"/>
      <c r="AR55" s="20"/>
    </row>
    <row r="56" spans="1:57" ht="11">
      <c r="B56" s="20"/>
      <c r="AR56" s="20"/>
    </row>
    <row r="57" spans="1:57" ht="11">
      <c r="B57" s="20"/>
      <c r="AR57" s="20"/>
    </row>
    <row r="58" spans="1:57" ht="11">
      <c r="B58" s="20"/>
      <c r="AR58" s="20"/>
    </row>
    <row r="59" spans="1:57" ht="11">
      <c r="B59" s="20"/>
      <c r="AR59" s="20"/>
    </row>
    <row r="60" spans="1:57" s="2" customFormat="1" ht="13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 ht="11">
      <c r="B61" s="20"/>
      <c r="AR61" s="20"/>
    </row>
    <row r="62" spans="1:57" ht="11">
      <c r="B62" s="20"/>
      <c r="AR62" s="20"/>
    </row>
    <row r="63" spans="1:57" ht="11">
      <c r="B63" s="20"/>
      <c r="AR63" s="20"/>
    </row>
    <row r="64" spans="1:57" s="2" customFormat="1" ht="13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">
      <c r="B65" s="20"/>
      <c r="AR65" s="20"/>
    </row>
    <row r="66" spans="1:57" ht="11">
      <c r="B66" s="20"/>
      <c r="AR66" s="20"/>
    </row>
    <row r="67" spans="1:57" ht="11">
      <c r="B67" s="20"/>
      <c r="AR67" s="20"/>
    </row>
    <row r="68" spans="1:57" ht="11">
      <c r="B68" s="20"/>
      <c r="AR68" s="20"/>
    </row>
    <row r="69" spans="1:57" ht="11">
      <c r="B69" s="20"/>
      <c r="AR69" s="20"/>
    </row>
    <row r="70" spans="1:57" ht="11">
      <c r="B70" s="20"/>
      <c r="AR70" s="20"/>
    </row>
    <row r="71" spans="1:57" ht="11">
      <c r="B71" s="20"/>
      <c r="AR71" s="20"/>
    </row>
    <row r="72" spans="1:57" ht="11">
      <c r="B72" s="20"/>
      <c r="AR72" s="20"/>
    </row>
    <row r="73" spans="1:57" ht="11">
      <c r="B73" s="20"/>
      <c r="AR73" s="20"/>
    </row>
    <row r="74" spans="1:57" ht="11">
      <c r="B74" s="20"/>
      <c r="AR74" s="20"/>
    </row>
    <row r="75" spans="1:57" s="2" customFormat="1" ht="13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 ht="1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7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0" s="2" customFormat="1" ht="7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0" s="2" customFormat="1" ht="2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0" s="2" customFormat="1" ht="7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0" s="4" customFormat="1" ht="12" customHeight="1">
      <c r="B84" s="51"/>
      <c r="C84" s="27" t="s">
        <v>13</v>
      </c>
      <c r="L84" s="4" t="str">
        <f>K5</f>
        <v>Balsinek025</v>
      </c>
      <c r="AR84" s="51"/>
    </row>
    <row r="85" spans="1:90" s="5" customFormat="1" ht="37" customHeight="1">
      <c r="B85" s="52"/>
      <c r="C85" s="53" t="s">
        <v>16</v>
      </c>
      <c r="L85" s="237" t="str">
        <f>K6</f>
        <v>ZŠ Odry Komenského-zateplení a výměna oken</v>
      </c>
      <c r="M85" s="238"/>
      <c r="N85" s="238"/>
      <c r="O85" s="238"/>
      <c r="P85" s="238"/>
      <c r="Q85" s="238"/>
      <c r="R85" s="238"/>
      <c r="S85" s="238"/>
      <c r="T85" s="238"/>
      <c r="U85" s="238"/>
      <c r="V85" s="238"/>
      <c r="W85" s="238"/>
      <c r="X85" s="238"/>
      <c r="Y85" s="238"/>
      <c r="Z85" s="238"/>
      <c r="AA85" s="238"/>
      <c r="AB85" s="238"/>
      <c r="AC85" s="238"/>
      <c r="AD85" s="238"/>
      <c r="AE85" s="238"/>
      <c r="AF85" s="238"/>
      <c r="AG85" s="238"/>
      <c r="AH85" s="238"/>
      <c r="AI85" s="238"/>
      <c r="AJ85" s="238"/>
      <c r="AK85" s="238"/>
      <c r="AL85" s="238"/>
      <c r="AM85" s="238"/>
      <c r="AN85" s="238"/>
      <c r="AO85" s="238"/>
      <c r="AR85" s="52"/>
    </row>
    <row r="86" spans="1:90" s="2" customFormat="1" ht="7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0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Odry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39" t="str">
        <f>IF(AN8= "","",AN8)</f>
        <v>5. 10. 2020</v>
      </c>
      <c r="AN87" s="239"/>
      <c r="AO87" s="32"/>
      <c r="AP87" s="32"/>
      <c r="AQ87" s="32"/>
      <c r="AR87" s="33"/>
      <c r="BE87" s="32"/>
    </row>
    <row r="88" spans="1:90" s="2" customFormat="1" ht="7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0" s="2" customFormat="1" ht="15.25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Odry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40" t="str">
        <f>IF(E17="","",E17)</f>
        <v>PRINRX GROUP s.r.o.</v>
      </c>
      <c r="AN89" s="241"/>
      <c r="AO89" s="241"/>
      <c r="AP89" s="241"/>
      <c r="AQ89" s="32"/>
      <c r="AR89" s="33"/>
      <c r="AS89" s="242" t="s">
        <v>56</v>
      </c>
      <c r="AT89" s="243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0" s="2" customFormat="1" ht="15.25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40" t="str">
        <f>IF(E20="","",E20)</f>
        <v>Fajfrová Irena</v>
      </c>
      <c r="AN90" s="241"/>
      <c r="AO90" s="241"/>
      <c r="AP90" s="241"/>
      <c r="AQ90" s="32"/>
      <c r="AR90" s="33"/>
      <c r="AS90" s="244"/>
      <c r="AT90" s="245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0" s="2" customFormat="1" ht="10.75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4"/>
      <c r="AT91" s="245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0" s="2" customFormat="1" ht="29.25" customHeight="1">
      <c r="A92" s="32"/>
      <c r="B92" s="33"/>
      <c r="C92" s="246" t="s">
        <v>57</v>
      </c>
      <c r="D92" s="247"/>
      <c r="E92" s="247"/>
      <c r="F92" s="247"/>
      <c r="G92" s="247"/>
      <c r="H92" s="60"/>
      <c r="I92" s="248" t="s">
        <v>58</v>
      </c>
      <c r="J92" s="247"/>
      <c r="K92" s="247"/>
      <c r="L92" s="247"/>
      <c r="M92" s="247"/>
      <c r="N92" s="247"/>
      <c r="O92" s="247"/>
      <c r="P92" s="247"/>
      <c r="Q92" s="247"/>
      <c r="R92" s="247"/>
      <c r="S92" s="247"/>
      <c r="T92" s="247"/>
      <c r="U92" s="247"/>
      <c r="V92" s="247"/>
      <c r="W92" s="247"/>
      <c r="X92" s="247"/>
      <c r="Y92" s="247"/>
      <c r="Z92" s="247"/>
      <c r="AA92" s="247"/>
      <c r="AB92" s="247"/>
      <c r="AC92" s="247"/>
      <c r="AD92" s="247"/>
      <c r="AE92" s="247"/>
      <c r="AF92" s="247"/>
      <c r="AG92" s="249" t="s">
        <v>59</v>
      </c>
      <c r="AH92" s="247"/>
      <c r="AI92" s="247"/>
      <c r="AJ92" s="247"/>
      <c r="AK92" s="247"/>
      <c r="AL92" s="247"/>
      <c r="AM92" s="247"/>
      <c r="AN92" s="248" t="s">
        <v>60</v>
      </c>
      <c r="AO92" s="247"/>
      <c r="AP92" s="250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0" s="2" customFormat="1" ht="10.7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0" s="6" customFormat="1" ht="32.5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54">
        <f>ROUND(AG95,2)</f>
        <v>0</v>
      </c>
      <c r="AH94" s="254"/>
      <c r="AI94" s="254"/>
      <c r="AJ94" s="254"/>
      <c r="AK94" s="254"/>
      <c r="AL94" s="254"/>
      <c r="AM94" s="254"/>
      <c r="AN94" s="255">
        <f>SUM(AG94,AT94)</f>
        <v>0</v>
      </c>
      <c r="AO94" s="255"/>
      <c r="AP94" s="255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V94" s="77" t="s">
        <v>77</v>
      </c>
      <c r="BW94" s="77" t="s">
        <v>4</v>
      </c>
      <c r="BX94" s="77" t="s">
        <v>78</v>
      </c>
      <c r="CL94" s="77" t="s">
        <v>1</v>
      </c>
    </row>
    <row r="95" spans="1:90" s="7" customFormat="1" ht="24.75" customHeight="1">
      <c r="A95" s="78" t="s">
        <v>79</v>
      </c>
      <c r="B95" s="79"/>
      <c r="C95" s="80"/>
      <c r="D95" s="253" t="s">
        <v>14</v>
      </c>
      <c r="E95" s="253"/>
      <c r="F95" s="253"/>
      <c r="G95" s="253"/>
      <c r="H95" s="253"/>
      <c r="I95" s="81"/>
      <c r="J95" s="253" t="s">
        <v>17</v>
      </c>
      <c r="K95" s="253"/>
      <c r="L95" s="253"/>
      <c r="M95" s="253"/>
      <c r="N95" s="253"/>
      <c r="O95" s="253"/>
      <c r="P95" s="253"/>
      <c r="Q95" s="253"/>
      <c r="R95" s="253"/>
      <c r="S95" s="253"/>
      <c r="T95" s="253"/>
      <c r="U95" s="253"/>
      <c r="V95" s="253"/>
      <c r="W95" s="253"/>
      <c r="X95" s="253"/>
      <c r="Y95" s="253"/>
      <c r="Z95" s="253"/>
      <c r="AA95" s="253"/>
      <c r="AB95" s="253"/>
      <c r="AC95" s="253"/>
      <c r="AD95" s="253"/>
      <c r="AE95" s="253"/>
      <c r="AF95" s="253"/>
      <c r="AG95" s="251">
        <f>'Balsinek025 - ZŠ Odry Kom...'!J28</f>
        <v>0</v>
      </c>
      <c r="AH95" s="252"/>
      <c r="AI95" s="252"/>
      <c r="AJ95" s="252"/>
      <c r="AK95" s="252"/>
      <c r="AL95" s="252"/>
      <c r="AM95" s="252"/>
      <c r="AN95" s="251">
        <f>SUM(AG95,AT95)</f>
        <v>0</v>
      </c>
      <c r="AO95" s="252"/>
      <c r="AP95" s="252"/>
      <c r="AQ95" s="82" t="s">
        <v>80</v>
      </c>
      <c r="AR95" s="79"/>
      <c r="AS95" s="83">
        <v>0</v>
      </c>
      <c r="AT95" s="84">
        <f>ROUND(SUM(AV95:AW95),2)</f>
        <v>0</v>
      </c>
      <c r="AU95" s="85">
        <f>'Balsinek025 - ZŠ Odry Kom...'!P130</f>
        <v>0</v>
      </c>
      <c r="AV95" s="84">
        <f>'Balsinek025 - ZŠ Odry Kom...'!J31</f>
        <v>0</v>
      </c>
      <c r="AW95" s="84">
        <f>'Balsinek025 - ZŠ Odry Kom...'!J32</f>
        <v>0</v>
      </c>
      <c r="AX95" s="84">
        <f>'Balsinek025 - ZŠ Odry Kom...'!J33</f>
        <v>0</v>
      </c>
      <c r="AY95" s="84">
        <f>'Balsinek025 - ZŠ Odry Kom...'!J34</f>
        <v>0</v>
      </c>
      <c r="AZ95" s="84">
        <f>'Balsinek025 - ZŠ Odry Kom...'!F31</f>
        <v>0</v>
      </c>
      <c r="BA95" s="84">
        <f>'Balsinek025 - ZŠ Odry Kom...'!F32</f>
        <v>0</v>
      </c>
      <c r="BB95" s="84">
        <f>'Balsinek025 - ZŠ Odry Kom...'!F33</f>
        <v>0</v>
      </c>
      <c r="BC95" s="84">
        <f>'Balsinek025 - ZŠ Odry Kom...'!F34</f>
        <v>0</v>
      </c>
      <c r="BD95" s="86">
        <f>'Balsinek025 - ZŠ Odry Kom...'!F35</f>
        <v>0</v>
      </c>
      <c r="BT95" s="87" t="s">
        <v>81</v>
      </c>
      <c r="BU95" s="87" t="s">
        <v>82</v>
      </c>
      <c r="BV95" s="87" t="s">
        <v>77</v>
      </c>
      <c r="BW95" s="87" t="s">
        <v>4</v>
      </c>
      <c r="BX95" s="87" t="s">
        <v>78</v>
      </c>
      <c r="CL95" s="87" t="s">
        <v>1</v>
      </c>
    </row>
    <row r="96" spans="1:90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7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phoneticPr fontId="39" type="noConversion"/>
  <hyperlinks>
    <hyperlink ref="A95" location="'Balsinek025 - ZŠ Odry Kom...'!C2" display="/"/>
  </hyperlinks>
  <pageMargins left="0.39374999999999999" right="0.39374999999999999" top="0.39374999999999999" bottom="0.39374999999999999" header="0" footer="0"/>
  <pageSetup paperSize="9" scale="55" fitToHeight="100" orientation="portrait" blackAndWhite="1"/>
  <headerFooter>
    <oddFooter>&amp;CStrana &amp;P z &amp;N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BM361"/>
  <sheetViews>
    <sheetView showGridLines="0" workbookViewId="0"/>
  </sheetViews>
  <sheetFormatPr baseColWidth="10" defaultRowHeight="15" x14ac:dyDescent="0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7" customHeight="1">
      <c r="I2" s="88"/>
      <c r="L2" s="256" t="s">
        <v>5</v>
      </c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7" t="s">
        <v>4</v>
      </c>
      <c r="AZ2" s="89" t="s">
        <v>83</v>
      </c>
      <c r="BA2" s="89" t="s">
        <v>1</v>
      </c>
      <c r="BB2" s="89" t="s">
        <v>1</v>
      </c>
      <c r="BC2" s="89" t="s">
        <v>84</v>
      </c>
      <c r="BD2" s="89" t="s">
        <v>85</v>
      </c>
    </row>
    <row r="3" spans="1:56" s="1" customFormat="1" ht="7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85</v>
      </c>
    </row>
    <row r="4" spans="1:56" s="1" customFormat="1" ht="25" customHeight="1">
      <c r="B4" s="20"/>
      <c r="D4" s="21" t="s">
        <v>86</v>
      </c>
      <c r="I4" s="88"/>
      <c r="L4" s="20"/>
      <c r="M4" s="91" t="s">
        <v>10</v>
      </c>
      <c r="AT4" s="17" t="s">
        <v>3</v>
      </c>
    </row>
    <row r="5" spans="1:56" s="1" customFormat="1" ht="7" customHeight="1">
      <c r="B5" s="20"/>
      <c r="I5" s="88"/>
      <c r="L5" s="20"/>
    </row>
    <row r="6" spans="1:56" s="2" customFormat="1" ht="12" customHeight="1">
      <c r="A6" s="32"/>
      <c r="B6" s="33"/>
      <c r="C6" s="32"/>
      <c r="D6" s="27" t="s">
        <v>16</v>
      </c>
      <c r="E6" s="32"/>
      <c r="F6" s="32"/>
      <c r="G6" s="32"/>
      <c r="H6" s="32"/>
      <c r="I6" s="92"/>
      <c r="J6" s="32"/>
      <c r="K6" s="32"/>
      <c r="L6" s="4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56" s="2" customFormat="1" ht="16.5" customHeight="1">
      <c r="A7" s="32"/>
      <c r="B7" s="33"/>
      <c r="C7" s="32"/>
      <c r="D7" s="32"/>
      <c r="E7" s="237" t="s">
        <v>17</v>
      </c>
      <c r="F7" s="257"/>
      <c r="G7" s="257"/>
      <c r="H7" s="257"/>
      <c r="I7" s="92"/>
      <c r="J7" s="32"/>
      <c r="K7" s="32"/>
      <c r="L7" s="4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56" s="2" customFormat="1" ht="11">
      <c r="A8" s="32"/>
      <c r="B8" s="33"/>
      <c r="C8" s="32"/>
      <c r="D8" s="32"/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56" s="2" customFormat="1" ht="12" customHeight="1">
      <c r="A9" s="32"/>
      <c r="B9" s="33"/>
      <c r="C9" s="32"/>
      <c r="D9" s="27" t="s">
        <v>18</v>
      </c>
      <c r="E9" s="32"/>
      <c r="F9" s="25" t="s">
        <v>1</v>
      </c>
      <c r="G9" s="32"/>
      <c r="H9" s="32"/>
      <c r="I9" s="93" t="s">
        <v>19</v>
      </c>
      <c r="J9" s="25" t="s">
        <v>1</v>
      </c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56" s="2" customFormat="1" ht="12" customHeight="1">
      <c r="A10" s="32"/>
      <c r="B10" s="33"/>
      <c r="C10" s="32"/>
      <c r="D10" s="27" t="s">
        <v>20</v>
      </c>
      <c r="E10" s="32"/>
      <c r="F10" s="25" t="s">
        <v>21</v>
      </c>
      <c r="G10" s="32"/>
      <c r="H10" s="32"/>
      <c r="I10" s="93" t="s">
        <v>22</v>
      </c>
      <c r="J10" s="55" t="str">
        <f>'Rekapitulace stavby'!AN8</f>
        <v>5. 10. 2020</v>
      </c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0.75" customHeight="1">
      <c r="A11" s="32"/>
      <c r="B11" s="33"/>
      <c r="C11" s="32"/>
      <c r="D11" s="32"/>
      <c r="E11" s="32"/>
      <c r="F11" s="32"/>
      <c r="G11" s="32"/>
      <c r="H11" s="32"/>
      <c r="I11" s="9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2" customHeight="1">
      <c r="A12" s="32"/>
      <c r="B12" s="33"/>
      <c r="C12" s="32"/>
      <c r="D12" s="27" t="s">
        <v>24</v>
      </c>
      <c r="E12" s="32"/>
      <c r="F12" s="32"/>
      <c r="G12" s="32"/>
      <c r="H12" s="32"/>
      <c r="I12" s="93" t="s">
        <v>25</v>
      </c>
      <c r="J12" s="25" t="s">
        <v>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8" customHeight="1">
      <c r="A13" s="32"/>
      <c r="B13" s="33"/>
      <c r="C13" s="32"/>
      <c r="D13" s="32"/>
      <c r="E13" s="25" t="s">
        <v>26</v>
      </c>
      <c r="F13" s="32"/>
      <c r="G13" s="32"/>
      <c r="H13" s="32"/>
      <c r="I13" s="93" t="s">
        <v>27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7" customHeight="1">
      <c r="A14" s="32"/>
      <c r="B14" s="33"/>
      <c r="C14" s="32"/>
      <c r="D14" s="32"/>
      <c r="E14" s="32"/>
      <c r="F14" s="32"/>
      <c r="G14" s="32"/>
      <c r="H14" s="32"/>
      <c r="I14" s="92"/>
      <c r="J14" s="32"/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2" customHeight="1">
      <c r="A15" s="32"/>
      <c r="B15" s="33"/>
      <c r="C15" s="32"/>
      <c r="D15" s="27" t="s">
        <v>28</v>
      </c>
      <c r="E15" s="32"/>
      <c r="F15" s="32"/>
      <c r="G15" s="32"/>
      <c r="H15" s="32"/>
      <c r="I15" s="93" t="s">
        <v>25</v>
      </c>
      <c r="J15" s="28" t="str">
        <f>'Rekapitulace stavby'!AN13</f>
        <v>Vyplň údaj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18" customHeight="1">
      <c r="A16" s="32"/>
      <c r="B16" s="33"/>
      <c r="C16" s="32"/>
      <c r="D16" s="32"/>
      <c r="E16" s="258" t="str">
        <f>'Rekapitulace stavby'!E14</f>
        <v>Vyplň údaj</v>
      </c>
      <c r="F16" s="221"/>
      <c r="G16" s="221"/>
      <c r="H16" s="221"/>
      <c r="I16" s="93" t="s">
        <v>27</v>
      </c>
      <c r="J16" s="28" t="str">
        <f>'Rekapitulace stavby'!AN14</f>
        <v>Vyplň údaj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7" customHeight="1">
      <c r="A17" s="32"/>
      <c r="B17" s="33"/>
      <c r="C17" s="32"/>
      <c r="D17" s="32"/>
      <c r="E17" s="32"/>
      <c r="F17" s="32"/>
      <c r="G17" s="32"/>
      <c r="H17" s="32"/>
      <c r="I17" s="92"/>
      <c r="J17" s="32"/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3"/>
      <c r="C18" s="32"/>
      <c r="D18" s="27" t="s">
        <v>30</v>
      </c>
      <c r="E18" s="32"/>
      <c r="F18" s="32"/>
      <c r="G18" s="32"/>
      <c r="H18" s="32"/>
      <c r="I18" s="93" t="s">
        <v>25</v>
      </c>
      <c r="J18" s="25" t="s">
        <v>1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3"/>
      <c r="C19" s="32"/>
      <c r="D19" s="32"/>
      <c r="E19" s="25" t="s">
        <v>31</v>
      </c>
      <c r="F19" s="32"/>
      <c r="G19" s="32"/>
      <c r="H19" s="32"/>
      <c r="I19" s="93" t="s">
        <v>27</v>
      </c>
      <c r="J19" s="25" t="s">
        <v>1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7" customHeight="1">
      <c r="A20" s="32"/>
      <c r="B20" s="33"/>
      <c r="C20" s="32"/>
      <c r="D20" s="32"/>
      <c r="E20" s="32"/>
      <c r="F20" s="32"/>
      <c r="G20" s="32"/>
      <c r="H20" s="32"/>
      <c r="I20" s="92"/>
      <c r="J20" s="32"/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3"/>
      <c r="C21" s="32"/>
      <c r="D21" s="27" t="s">
        <v>33</v>
      </c>
      <c r="E21" s="32"/>
      <c r="F21" s="32"/>
      <c r="G21" s="32"/>
      <c r="H21" s="32"/>
      <c r="I21" s="93" t="s">
        <v>25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3"/>
      <c r="C22" s="32"/>
      <c r="D22" s="32"/>
      <c r="E22" s="25" t="s">
        <v>34</v>
      </c>
      <c r="F22" s="32"/>
      <c r="G22" s="32"/>
      <c r="H22" s="32"/>
      <c r="I22" s="93" t="s">
        <v>27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7" customHeight="1">
      <c r="A23" s="32"/>
      <c r="B23" s="33"/>
      <c r="C23" s="32"/>
      <c r="D23" s="32"/>
      <c r="E23" s="32"/>
      <c r="F23" s="32"/>
      <c r="G23" s="32"/>
      <c r="H23" s="32"/>
      <c r="I23" s="92"/>
      <c r="J23" s="32"/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3"/>
      <c r="C24" s="32"/>
      <c r="D24" s="27" t="s">
        <v>35</v>
      </c>
      <c r="E24" s="32"/>
      <c r="F24" s="32"/>
      <c r="G24" s="32"/>
      <c r="H24" s="32"/>
      <c r="I24" s="9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6.5" customHeight="1">
      <c r="A25" s="94"/>
      <c r="B25" s="95"/>
      <c r="C25" s="94"/>
      <c r="D25" s="94"/>
      <c r="E25" s="226" t="s">
        <v>1</v>
      </c>
      <c r="F25" s="226"/>
      <c r="G25" s="226"/>
      <c r="H25" s="226"/>
      <c r="I25" s="96"/>
      <c r="J25" s="94"/>
      <c r="K25" s="94"/>
      <c r="L25" s="97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</row>
    <row r="26" spans="1:31" s="2" customFormat="1" ht="7" customHeight="1">
      <c r="A26" s="32"/>
      <c r="B26" s="33"/>
      <c r="C26" s="32"/>
      <c r="D26" s="32"/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>
      <c r="A27" s="32"/>
      <c r="B27" s="33"/>
      <c r="C27" s="32"/>
      <c r="D27" s="66"/>
      <c r="E27" s="66"/>
      <c r="F27" s="66"/>
      <c r="G27" s="66"/>
      <c r="H27" s="66"/>
      <c r="I27" s="98"/>
      <c r="J27" s="66"/>
      <c r="K27" s="66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5" customHeight="1">
      <c r="A28" s="32"/>
      <c r="B28" s="33"/>
      <c r="C28" s="32"/>
      <c r="D28" s="99" t="s">
        <v>36</v>
      </c>
      <c r="E28" s="32"/>
      <c r="F28" s="32"/>
      <c r="G28" s="32"/>
      <c r="H28" s="32"/>
      <c r="I28" s="92"/>
      <c r="J28" s="71">
        <f>ROUND(J130, 2)</f>
        <v>0</v>
      </c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5" customHeight="1">
      <c r="A30" s="32"/>
      <c r="B30" s="33"/>
      <c r="C30" s="32"/>
      <c r="D30" s="32"/>
      <c r="E30" s="32"/>
      <c r="F30" s="36" t="s">
        <v>38</v>
      </c>
      <c r="G30" s="32"/>
      <c r="H30" s="32"/>
      <c r="I30" s="100" t="s">
        <v>37</v>
      </c>
      <c r="J30" s="36" t="s">
        <v>39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5" customHeight="1">
      <c r="A31" s="32"/>
      <c r="B31" s="33"/>
      <c r="C31" s="32"/>
      <c r="D31" s="101" t="s">
        <v>40</v>
      </c>
      <c r="E31" s="27" t="s">
        <v>41</v>
      </c>
      <c r="F31" s="102">
        <f>ROUND((SUM(BE130:BE360)),  2)</f>
        <v>0</v>
      </c>
      <c r="G31" s="32"/>
      <c r="H31" s="32"/>
      <c r="I31" s="103">
        <v>0.21</v>
      </c>
      <c r="J31" s="102">
        <f>ROUND(((SUM(BE130:BE360))*I31),  2)</f>
        <v>0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5" customHeight="1">
      <c r="A32" s="32"/>
      <c r="B32" s="33"/>
      <c r="C32" s="32"/>
      <c r="D32" s="32"/>
      <c r="E32" s="27" t="s">
        <v>42</v>
      </c>
      <c r="F32" s="102">
        <f>ROUND((SUM(BF130:BF360)),  2)</f>
        <v>0</v>
      </c>
      <c r="G32" s="32"/>
      <c r="H32" s="32"/>
      <c r="I32" s="103">
        <v>0.15</v>
      </c>
      <c r="J32" s="102">
        <f>ROUND(((SUM(BF130:BF360))*I32), 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5" hidden="1" customHeight="1">
      <c r="A33" s="32"/>
      <c r="B33" s="33"/>
      <c r="C33" s="32"/>
      <c r="D33" s="32"/>
      <c r="E33" s="27" t="s">
        <v>43</v>
      </c>
      <c r="F33" s="102">
        <f>ROUND((SUM(BG130:BG360)),  2)</f>
        <v>0</v>
      </c>
      <c r="G33" s="32"/>
      <c r="H33" s="32"/>
      <c r="I33" s="103">
        <v>0.21</v>
      </c>
      <c r="J33" s="102">
        <f>0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hidden="1" customHeight="1">
      <c r="A34" s="32"/>
      <c r="B34" s="33"/>
      <c r="C34" s="32"/>
      <c r="D34" s="32"/>
      <c r="E34" s="27" t="s">
        <v>44</v>
      </c>
      <c r="F34" s="102">
        <f>ROUND((SUM(BH130:BH360)),  2)</f>
        <v>0</v>
      </c>
      <c r="G34" s="32"/>
      <c r="H34" s="32"/>
      <c r="I34" s="103">
        <v>0.15</v>
      </c>
      <c r="J34" s="102">
        <f>0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hidden="1" customHeight="1">
      <c r="A35" s="32"/>
      <c r="B35" s="33"/>
      <c r="C35" s="32"/>
      <c r="D35" s="32"/>
      <c r="E35" s="27" t="s">
        <v>45</v>
      </c>
      <c r="F35" s="102">
        <f>ROUND((SUM(BI130:BI360)),  2)</f>
        <v>0</v>
      </c>
      <c r="G35" s="32"/>
      <c r="H35" s="32"/>
      <c r="I35" s="103">
        <v>0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7" customHeight="1">
      <c r="A36" s="32"/>
      <c r="B36" s="33"/>
      <c r="C36" s="32"/>
      <c r="D36" s="32"/>
      <c r="E36" s="32"/>
      <c r="F36" s="32"/>
      <c r="G36" s="32"/>
      <c r="H36" s="32"/>
      <c r="I36" s="92"/>
      <c r="J36" s="32"/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5" customHeight="1">
      <c r="A37" s="32"/>
      <c r="B37" s="33"/>
      <c r="C37" s="104"/>
      <c r="D37" s="105" t="s">
        <v>46</v>
      </c>
      <c r="E37" s="60"/>
      <c r="F37" s="60"/>
      <c r="G37" s="106" t="s">
        <v>47</v>
      </c>
      <c r="H37" s="107" t="s">
        <v>48</v>
      </c>
      <c r="I37" s="108"/>
      <c r="J37" s="109">
        <f>SUM(J28:J35)</f>
        <v>0</v>
      </c>
      <c r="K37" s="110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5" customHeight="1">
      <c r="B39" s="20"/>
      <c r="I39" s="88"/>
      <c r="L39" s="20"/>
    </row>
    <row r="40" spans="1:31" s="1" customFormat="1" ht="14.5" customHeight="1">
      <c r="B40" s="20"/>
      <c r="I40" s="88"/>
      <c r="L40" s="20"/>
    </row>
    <row r="41" spans="1:31" s="1" customFormat="1" ht="14.5" customHeight="1">
      <c r="B41" s="20"/>
      <c r="I41" s="88"/>
      <c r="L41" s="20"/>
    </row>
    <row r="42" spans="1:31" s="1" customFormat="1" ht="14.5" customHeight="1">
      <c r="B42" s="20"/>
      <c r="I42" s="88"/>
      <c r="L42" s="20"/>
    </row>
    <row r="43" spans="1:31" s="1" customFormat="1" ht="14.5" customHeight="1">
      <c r="B43" s="20"/>
      <c r="I43" s="88"/>
      <c r="L43" s="20"/>
    </row>
    <row r="44" spans="1:31" s="1" customFormat="1" ht="14.5" customHeight="1">
      <c r="B44" s="20"/>
      <c r="I44" s="88"/>
      <c r="L44" s="20"/>
    </row>
    <row r="45" spans="1:31" s="1" customFormat="1" ht="14.5" customHeight="1">
      <c r="B45" s="20"/>
      <c r="I45" s="88"/>
      <c r="L45" s="20"/>
    </row>
    <row r="46" spans="1:31" s="1" customFormat="1" ht="14.5" customHeight="1">
      <c r="B46" s="20"/>
      <c r="I46" s="88"/>
      <c r="L46" s="20"/>
    </row>
    <row r="47" spans="1:31" s="1" customFormat="1" ht="14.5" customHeight="1">
      <c r="B47" s="20"/>
      <c r="I47" s="88"/>
      <c r="L47" s="20"/>
    </row>
    <row r="48" spans="1:31" s="1" customFormat="1" ht="14.5" customHeight="1">
      <c r="B48" s="20"/>
      <c r="I48" s="88"/>
      <c r="L48" s="20"/>
    </row>
    <row r="49" spans="1:31" s="1" customFormat="1" ht="14.5" customHeight="1">
      <c r="B49" s="20"/>
      <c r="I49" s="88"/>
      <c r="L49" s="20"/>
    </row>
    <row r="50" spans="1:31" s="2" customFormat="1" ht="14.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 ht="11">
      <c r="B51" s="20"/>
      <c r="L51" s="20"/>
    </row>
    <row r="52" spans="1:31" ht="11">
      <c r="B52" s="20"/>
      <c r="L52" s="20"/>
    </row>
    <row r="53" spans="1:31" ht="11">
      <c r="B53" s="20"/>
      <c r="L53" s="20"/>
    </row>
    <row r="54" spans="1:31" ht="11">
      <c r="B54" s="20"/>
      <c r="L54" s="20"/>
    </row>
    <row r="55" spans="1:31" ht="11">
      <c r="B55" s="20"/>
      <c r="L55" s="20"/>
    </row>
    <row r="56" spans="1:31" ht="11">
      <c r="B56" s="20"/>
      <c r="L56" s="20"/>
    </row>
    <row r="57" spans="1:31" ht="11">
      <c r="B57" s="20"/>
      <c r="L57" s="20"/>
    </row>
    <row r="58" spans="1:31" ht="11">
      <c r="B58" s="20"/>
      <c r="L58" s="20"/>
    </row>
    <row r="59" spans="1:31" ht="11">
      <c r="B59" s="20"/>
      <c r="L59" s="20"/>
    </row>
    <row r="60" spans="1:31" ht="11">
      <c r="B60" s="20"/>
      <c r="L60" s="20"/>
    </row>
    <row r="61" spans="1:31" s="2" customFormat="1" ht="13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">
      <c r="B62" s="20"/>
      <c r="L62" s="20"/>
    </row>
    <row r="63" spans="1:31" ht="11">
      <c r="B63" s="20"/>
      <c r="L63" s="20"/>
    </row>
    <row r="64" spans="1:31" ht="11">
      <c r="B64" s="20"/>
      <c r="L64" s="20"/>
    </row>
    <row r="65" spans="1:31" s="2" customFormat="1" ht="13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">
      <c r="B66" s="20"/>
      <c r="L66" s="20"/>
    </row>
    <row r="67" spans="1:31" ht="11">
      <c r="B67" s="20"/>
      <c r="L67" s="20"/>
    </row>
    <row r="68" spans="1:31" ht="11">
      <c r="B68" s="20"/>
      <c r="L68" s="20"/>
    </row>
    <row r="69" spans="1:31" ht="11">
      <c r="B69" s="20"/>
      <c r="L69" s="20"/>
    </row>
    <row r="70" spans="1:31" ht="11">
      <c r="B70" s="20"/>
      <c r="L70" s="20"/>
    </row>
    <row r="71" spans="1:31" ht="11">
      <c r="B71" s="20"/>
      <c r="L71" s="20"/>
    </row>
    <row r="72" spans="1:31" ht="11">
      <c r="B72" s="20"/>
      <c r="L72" s="20"/>
    </row>
    <row r="73" spans="1:31" ht="11">
      <c r="B73" s="20"/>
      <c r="L73" s="20"/>
    </row>
    <row r="74" spans="1:31" ht="11">
      <c r="B74" s="20"/>
      <c r="L74" s="20"/>
    </row>
    <row r="75" spans="1:31" ht="11">
      <c r="B75" s="20"/>
      <c r="L75" s="20"/>
    </row>
    <row r="76" spans="1:31" s="2" customFormat="1" ht="13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7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5" customHeight="1">
      <c r="A82" s="32"/>
      <c r="B82" s="33"/>
      <c r="C82" s="21" t="s">
        <v>87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7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7" t="str">
        <f>E7</f>
        <v>ZŠ Odry Komenského-zateplení a výměna oken</v>
      </c>
      <c r="F85" s="257"/>
      <c r="G85" s="257"/>
      <c r="H85" s="257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7" customHeight="1">
      <c r="A86" s="32"/>
      <c r="B86" s="33"/>
      <c r="C86" s="32"/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2" customHeight="1">
      <c r="A87" s="32"/>
      <c r="B87" s="33"/>
      <c r="C87" s="27" t="s">
        <v>20</v>
      </c>
      <c r="D87" s="32"/>
      <c r="E87" s="32"/>
      <c r="F87" s="25" t="str">
        <f>F10</f>
        <v>Odry</v>
      </c>
      <c r="G87" s="32"/>
      <c r="H87" s="32"/>
      <c r="I87" s="93" t="s">
        <v>22</v>
      </c>
      <c r="J87" s="55" t="str">
        <f>IF(J10="","",J10)</f>
        <v>5. 10. 2020</v>
      </c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7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25.75" customHeight="1">
      <c r="A89" s="32"/>
      <c r="B89" s="33"/>
      <c r="C89" s="27" t="s">
        <v>24</v>
      </c>
      <c r="D89" s="32"/>
      <c r="E89" s="32"/>
      <c r="F89" s="25" t="str">
        <f>E13</f>
        <v>Město Odry</v>
      </c>
      <c r="G89" s="32"/>
      <c r="H89" s="32"/>
      <c r="I89" s="93" t="s">
        <v>30</v>
      </c>
      <c r="J89" s="30" t="str">
        <f>E19</f>
        <v>PRINRX GROUP s.r.o.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15.25" customHeight="1">
      <c r="A90" s="32"/>
      <c r="B90" s="33"/>
      <c r="C90" s="27" t="s">
        <v>28</v>
      </c>
      <c r="D90" s="32"/>
      <c r="E90" s="32"/>
      <c r="F90" s="25" t="str">
        <f>IF(E16="","",E16)</f>
        <v>Vyplň údaj</v>
      </c>
      <c r="G90" s="32"/>
      <c r="H90" s="32"/>
      <c r="I90" s="93" t="s">
        <v>33</v>
      </c>
      <c r="J90" s="30" t="str">
        <f>E22</f>
        <v>Fajfrová Irena</v>
      </c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0.25" customHeight="1">
      <c r="A91" s="32"/>
      <c r="B91" s="33"/>
      <c r="C91" s="32"/>
      <c r="D91" s="32"/>
      <c r="E91" s="32"/>
      <c r="F91" s="32"/>
      <c r="G91" s="32"/>
      <c r="H91" s="32"/>
      <c r="I91" s="92"/>
      <c r="J91" s="32"/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9.25" customHeight="1">
      <c r="A92" s="32"/>
      <c r="B92" s="33"/>
      <c r="C92" s="118" t="s">
        <v>88</v>
      </c>
      <c r="D92" s="104"/>
      <c r="E92" s="104"/>
      <c r="F92" s="104"/>
      <c r="G92" s="104"/>
      <c r="H92" s="104"/>
      <c r="I92" s="119"/>
      <c r="J92" s="120" t="s">
        <v>89</v>
      </c>
      <c r="K92" s="104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2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2.75" customHeight="1">
      <c r="A94" s="32"/>
      <c r="B94" s="33"/>
      <c r="C94" s="121" t="s">
        <v>90</v>
      </c>
      <c r="D94" s="32"/>
      <c r="E94" s="32"/>
      <c r="F94" s="32"/>
      <c r="G94" s="32"/>
      <c r="H94" s="32"/>
      <c r="I94" s="92"/>
      <c r="J94" s="71">
        <f>J130</f>
        <v>0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7" t="s">
        <v>91</v>
      </c>
    </row>
    <row r="95" spans="1:47" s="9" customFormat="1" ht="25" customHeight="1">
      <c r="B95" s="122"/>
      <c r="D95" s="123" t="s">
        <v>92</v>
      </c>
      <c r="E95" s="124"/>
      <c r="F95" s="124"/>
      <c r="G95" s="124"/>
      <c r="H95" s="124"/>
      <c r="I95" s="125"/>
      <c r="J95" s="126">
        <f>J131</f>
        <v>0</v>
      </c>
      <c r="L95" s="122"/>
    </row>
    <row r="96" spans="1:47" s="10" customFormat="1" ht="20" customHeight="1">
      <c r="B96" s="127"/>
      <c r="D96" s="128" t="s">
        <v>93</v>
      </c>
      <c r="E96" s="129"/>
      <c r="F96" s="129"/>
      <c r="G96" s="129"/>
      <c r="H96" s="129"/>
      <c r="I96" s="130"/>
      <c r="J96" s="131">
        <f>J132</f>
        <v>0</v>
      </c>
      <c r="L96" s="127"/>
    </row>
    <row r="97" spans="2:12" s="10" customFormat="1" ht="20" customHeight="1">
      <c r="B97" s="127"/>
      <c r="D97" s="128" t="s">
        <v>94</v>
      </c>
      <c r="E97" s="129"/>
      <c r="F97" s="129"/>
      <c r="G97" s="129"/>
      <c r="H97" s="129"/>
      <c r="I97" s="130"/>
      <c r="J97" s="131">
        <f>J155</f>
        <v>0</v>
      </c>
      <c r="L97" s="127"/>
    </row>
    <row r="98" spans="2:12" s="10" customFormat="1" ht="20" customHeight="1">
      <c r="B98" s="127"/>
      <c r="D98" s="128" t="s">
        <v>95</v>
      </c>
      <c r="E98" s="129"/>
      <c r="F98" s="129"/>
      <c r="G98" s="129"/>
      <c r="H98" s="129"/>
      <c r="I98" s="130"/>
      <c r="J98" s="131">
        <f>J180</f>
        <v>0</v>
      </c>
      <c r="L98" s="127"/>
    </row>
    <row r="99" spans="2:12" s="10" customFormat="1" ht="20" customHeight="1">
      <c r="B99" s="127"/>
      <c r="D99" s="128" t="s">
        <v>96</v>
      </c>
      <c r="E99" s="129"/>
      <c r="F99" s="129"/>
      <c r="G99" s="129"/>
      <c r="H99" s="129"/>
      <c r="I99" s="130"/>
      <c r="J99" s="131">
        <f>J186</f>
        <v>0</v>
      </c>
      <c r="L99" s="127"/>
    </row>
    <row r="100" spans="2:12" s="9" customFormat="1" ht="25" customHeight="1">
      <c r="B100" s="122"/>
      <c r="D100" s="123" t="s">
        <v>97</v>
      </c>
      <c r="E100" s="124"/>
      <c r="F100" s="124"/>
      <c r="G100" s="124"/>
      <c r="H100" s="124"/>
      <c r="I100" s="125"/>
      <c r="J100" s="126">
        <f>J188</f>
        <v>0</v>
      </c>
      <c r="L100" s="122"/>
    </row>
    <row r="101" spans="2:12" s="10" customFormat="1" ht="20" customHeight="1">
      <c r="B101" s="127"/>
      <c r="D101" s="128" t="s">
        <v>98</v>
      </c>
      <c r="E101" s="129"/>
      <c r="F101" s="129"/>
      <c r="G101" s="129"/>
      <c r="H101" s="129"/>
      <c r="I101" s="130"/>
      <c r="J101" s="131">
        <f>J189</f>
        <v>0</v>
      </c>
      <c r="L101" s="127"/>
    </row>
    <row r="102" spans="2:12" s="10" customFormat="1" ht="20" customHeight="1">
      <c r="B102" s="127"/>
      <c r="D102" s="128" t="s">
        <v>99</v>
      </c>
      <c r="E102" s="129"/>
      <c r="F102" s="129"/>
      <c r="G102" s="129"/>
      <c r="H102" s="129"/>
      <c r="I102" s="130"/>
      <c r="J102" s="131">
        <f>J246</f>
        <v>0</v>
      </c>
      <c r="L102" s="127"/>
    </row>
    <row r="103" spans="2:12" s="10" customFormat="1" ht="20" customHeight="1">
      <c r="B103" s="127"/>
      <c r="D103" s="128" t="s">
        <v>100</v>
      </c>
      <c r="E103" s="129"/>
      <c r="F103" s="129"/>
      <c r="G103" s="129"/>
      <c r="H103" s="129"/>
      <c r="I103" s="130"/>
      <c r="J103" s="131">
        <f>J300</f>
        <v>0</v>
      </c>
      <c r="L103" s="127"/>
    </row>
    <row r="104" spans="2:12" s="10" customFormat="1" ht="20" customHeight="1">
      <c r="B104" s="127"/>
      <c r="D104" s="128" t="s">
        <v>101</v>
      </c>
      <c r="E104" s="129"/>
      <c r="F104" s="129"/>
      <c r="G104" s="129"/>
      <c r="H104" s="129"/>
      <c r="I104" s="130"/>
      <c r="J104" s="131">
        <f>J304</f>
        <v>0</v>
      </c>
      <c r="L104" s="127"/>
    </row>
    <row r="105" spans="2:12" s="10" customFormat="1" ht="20" customHeight="1">
      <c r="B105" s="127"/>
      <c r="D105" s="128" t="s">
        <v>102</v>
      </c>
      <c r="E105" s="129"/>
      <c r="F105" s="129"/>
      <c r="G105" s="129"/>
      <c r="H105" s="129"/>
      <c r="I105" s="130"/>
      <c r="J105" s="131">
        <f>J306</f>
        <v>0</v>
      </c>
      <c r="L105" s="127"/>
    </row>
    <row r="106" spans="2:12" s="10" customFormat="1" ht="20" customHeight="1">
      <c r="B106" s="127"/>
      <c r="D106" s="128" t="s">
        <v>103</v>
      </c>
      <c r="E106" s="129"/>
      <c r="F106" s="129"/>
      <c r="G106" s="129"/>
      <c r="H106" s="129"/>
      <c r="I106" s="130"/>
      <c r="J106" s="131">
        <f>J312</f>
        <v>0</v>
      </c>
      <c r="L106" s="127"/>
    </row>
    <row r="107" spans="2:12" s="10" customFormat="1" ht="20" customHeight="1">
      <c r="B107" s="127"/>
      <c r="D107" s="128" t="s">
        <v>104</v>
      </c>
      <c r="E107" s="129"/>
      <c r="F107" s="129"/>
      <c r="G107" s="129"/>
      <c r="H107" s="129"/>
      <c r="I107" s="130"/>
      <c r="J107" s="131">
        <f>J325</f>
        <v>0</v>
      </c>
      <c r="L107" s="127"/>
    </row>
    <row r="108" spans="2:12" s="10" customFormat="1" ht="20" customHeight="1">
      <c r="B108" s="127"/>
      <c r="D108" s="128" t="s">
        <v>105</v>
      </c>
      <c r="E108" s="129"/>
      <c r="F108" s="129"/>
      <c r="G108" s="129"/>
      <c r="H108" s="129"/>
      <c r="I108" s="130"/>
      <c r="J108" s="131">
        <f>J345</f>
        <v>0</v>
      </c>
      <c r="L108" s="127"/>
    </row>
    <row r="109" spans="2:12" s="9" customFormat="1" ht="25" customHeight="1">
      <c r="B109" s="122"/>
      <c r="D109" s="123" t="s">
        <v>106</v>
      </c>
      <c r="E109" s="124"/>
      <c r="F109" s="124"/>
      <c r="G109" s="124"/>
      <c r="H109" s="124"/>
      <c r="I109" s="125"/>
      <c r="J109" s="126">
        <f>J354</f>
        <v>0</v>
      </c>
      <c r="L109" s="122"/>
    </row>
    <row r="110" spans="2:12" s="10" customFormat="1" ht="20" customHeight="1">
      <c r="B110" s="127"/>
      <c r="D110" s="128" t="s">
        <v>107</v>
      </c>
      <c r="E110" s="129"/>
      <c r="F110" s="129"/>
      <c r="G110" s="129"/>
      <c r="H110" s="129"/>
      <c r="I110" s="130"/>
      <c r="J110" s="131">
        <f>J355</f>
        <v>0</v>
      </c>
      <c r="L110" s="127"/>
    </row>
    <row r="111" spans="2:12" s="10" customFormat="1" ht="20" customHeight="1">
      <c r="B111" s="127"/>
      <c r="D111" s="128" t="s">
        <v>108</v>
      </c>
      <c r="E111" s="129"/>
      <c r="F111" s="129"/>
      <c r="G111" s="129"/>
      <c r="H111" s="129"/>
      <c r="I111" s="130"/>
      <c r="J111" s="131">
        <f>J357</f>
        <v>0</v>
      </c>
      <c r="L111" s="127"/>
    </row>
    <row r="112" spans="2:12" s="10" customFormat="1" ht="20" customHeight="1">
      <c r="B112" s="127"/>
      <c r="D112" s="128" t="s">
        <v>109</v>
      </c>
      <c r="E112" s="129"/>
      <c r="F112" s="129"/>
      <c r="G112" s="129"/>
      <c r="H112" s="129"/>
      <c r="I112" s="130"/>
      <c r="J112" s="131">
        <f>J359</f>
        <v>0</v>
      </c>
      <c r="L112" s="127"/>
    </row>
    <row r="113" spans="1:31" s="2" customFormat="1" ht="21.75" customHeight="1">
      <c r="A113" s="32"/>
      <c r="B113" s="33"/>
      <c r="C113" s="32"/>
      <c r="D113" s="32"/>
      <c r="E113" s="32"/>
      <c r="F113" s="32"/>
      <c r="G113" s="32"/>
      <c r="H113" s="32"/>
      <c r="I113" s="9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31" s="2" customFormat="1" ht="7" customHeight="1">
      <c r="A114" s="32"/>
      <c r="B114" s="47"/>
      <c r="C114" s="48"/>
      <c r="D114" s="48"/>
      <c r="E114" s="48"/>
      <c r="F114" s="48"/>
      <c r="G114" s="48"/>
      <c r="H114" s="48"/>
      <c r="I114" s="116"/>
      <c r="J114" s="48"/>
      <c r="K114" s="48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8" spans="1:31" s="2" customFormat="1" ht="7" customHeight="1">
      <c r="A118" s="32"/>
      <c r="B118" s="49"/>
      <c r="C118" s="50"/>
      <c r="D118" s="50"/>
      <c r="E118" s="50"/>
      <c r="F118" s="50"/>
      <c r="G118" s="50"/>
      <c r="H118" s="50"/>
      <c r="I118" s="117"/>
      <c r="J118" s="50"/>
      <c r="K118" s="50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25" customHeight="1">
      <c r="A119" s="32"/>
      <c r="B119" s="33"/>
      <c r="C119" s="21" t="s">
        <v>110</v>
      </c>
      <c r="D119" s="32"/>
      <c r="E119" s="32"/>
      <c r="F119" s="32"/>
      <c r="G119" s="32"/>
      <c r="H119" s="32"/>
      <c r="I119" s="9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7" customHeight="1">
      <c r="A120" s="32"/>
      <c r="B120" s="33"/>
      <c r="C120" s="32"/>
      <c r="D120" s="32"/>
      <c r="E120" s="32"/>
      <c r="F120" s="32"/>
      <c r="G120" s="32"/>
      <c r="H120" s="32"/>
      <c r="I120" s="9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16</v>
      </c>
      <c r="D121" s="32"/>
      <c r="E121" s="32"/>
      <c r="F121" s="32"/>
      <c r="G121" s="32"/>
      <c r="H121" s="32"/>
      <c r="I121" s="9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>
      <c r="A122" s="32"/>
      <c r="B122" s="33"/>
      <c r="C122" s="32"/>
      <c r="D122" s="32"/>
      <c r="E122" s="237" t="str">
        <f>E7</f>
        <v>ZŠ Odry Komenského-zateplení a výměna oken</v>
      </c>
      <c r="F122" s="257"/>
      <c r="G122" s="257"/>
      <c r="H122" s="257"/>
      <c r="I122" s="9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7" customHeight="1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20</v>
      </c>
      <c r="D124" s="32"/>
      <c r="E124" s="32"/>
      <c r="F124" s="25" t="str">
        <f>F10</f>
        <v>Odry</v>
      </c>
      <c r="G124" s="32"/>
      <c r="H124" s="32"/>
      <c r="I124" s="93" t="s">
        <v>22</v>
      </c>
      <c r="J124" s="55" t="str">
        <f>IF(J10="","",J10)</f>
        <v>5. 10. 2020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7" customHeight="1">
      <c r="A125" s="32"/>
      <c r="B125" s="33"/>
      <c r="C125" s="32"/>
      <c r="D125" s="32"/>
      <c r="E125" s="32"/>
      <c r="F125" s="32"/>
      <c r="G125" s="32"/>
      <c r="H125" s="32"/>
      <c r="I125" s="9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25.75" customHeight="1">
      <c r="A126" s="32"/>
      <c r="B126" s="33"/>
      <c r="C126" s="27" t="s">
        <v>24</v>
      </c>
      <c r="D126" s="32"/>
      <c r="E126" s="32"/>
      <c r="F126" s="25" t="str">
        <f>E13</f>
        <v>Město Odry</v>
      </c>
      <c r="G126" s="32"/>
      <c r="H126" s="32"/>
      <c r="I126" s="93" t="s">
        <v>30</v>
      </c>
      <c r="J126" s="30" t="str">
        <f>E19</f>
        <v>PRINRX GROUP s.r.o.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25" customHeight="1">
      <c r="A127" s="32"/>
      <c r="B127" s="33"/>
      <c r="C127" s="27" t="s">
        <v>28</v>
      </c>
      <c r="D127" s="32"/>
      <c r="E127" s="32"/>
      <c r="F127" s="25" t="str">
        <f>IF(E16="","",E16)</f>
        <v>Vyplň údaj</v>
      </c>
      <c r="G127" s="32"/>
      <c r="H127" s="32"/>
      <c r="I127" s="93" t="s">
        <v>33</v>
      </c>
      <c r="J127" s="30" t="str">
        <f>E22</f>
        <v>Fajfrová Irena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0.25" customHeight="1">
      <c r="A128" s="32"/>
      <c r="B128" s="33"/>
      <c r="C128" s="32"/>
      <c r="D128" s="32"/>
      <c r="E128" s="32"/>
      <c r="F128" s="32"/>
      <c r="G128" s="32"/>
      <c r="H128" s="32"/>
      <c r="I128" s="9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11" customFormat="1" ht="29.25" customHeight="1">
      <c r="A129" s="132"/>
      <c r="B129" s="133"/>
      <c r="C129" s="134" t="s">
        <v>111</v>
      </c>
      <c r="D129" s="135" t="s">
        <v>61</v>
      </c>
      <c r="E129" s="135" t="s">
        <v>57</v>
      </c>
      <c r="F129" s="135" t="s">
        <v>58</v>
      </c>
      <c r="G129" s="135" t="s">
        <v>112</v>
      </c>
      <c r="H129" s="135" t="s">
        <v>113</v>
      </c>
      <c r="I129" s="136" t="s">
        <v>114</v>
      </c>
      <c r="J129" s="135" t="s">
        <v>89</v>
      </c>
      <c r="K129" s="137" t="s">
        <v>115</v>
      </c>
      <c r="L129" s="138"/>
      <c r="M129" s="62" t="s">
        <v>1</v>
      </c>
      <c r="N129" s="63" t="s">
        <v>40</v>
      </c>
      <c r="O129" s="63" t="s">
        <v>116</v>
      </c>
      <c r="P129" s="63" t="s">
        <v>117</v>
      </c>
      <c r="Q129" s="63" t="s">
        <v>118</v>
      </c>
      <c r="R129" s="63" t="s">
        <v>119</v>
      </c>
      <c r="S129" s="63" t="s">
        <v>120</v>
      </c>
      <c r="T129" s="64" t="s">
        <v>121</v>
      </c>
      <c r="U129" s="132"/>
      <c r="V129" s="132"/>
      <c r="W129" s="132"/>
      <c r="X129" s="132"/>
      <c r="Y129" s="132"/>
      <c r="Z129" s="132"/>
      <c r="AA129" s="132"/>
      <c r="AB129" s="132"/>
      <c r="AC129" s="132"/>
      <c r="AD129" s="132"/>
      <c r="AE129" s="132"/>
    </row>
    <row r="130" spans="1:65" s="2" customFormat="1" ht="22.75" customHeight="1">
      <c r="A130" s="32"/>
      <c r="B130" s="33"/>
      <c r="C130" s="69" t="s">
        <v>122</v>
      </c>
      <c r="D130" s="32"/>
      <c r="E130" s="32"/>
      <c r="F130" s="32"/>
      <c r="G130" s="32"/>
      <c r="H130" s="32"/>
      <c r="I130" s="92"/>
      <c r="J130" s="139">
        <f>BK130</f>
        <v>0</v>
      </c>
      <c r="K130" s="32"/>
      <c r="L130" s="33"/>
      <c r="M130" s="65"/>
      <c r="N130" s="56"/>
      <c r="O130" s="66"/>
      <c r="P130" s="140">
        <f>P131+P188+P354</f>
        <v>0</v>
      </c>
      <c r="Q130" s="66"/>
      <c r="R130" s="140">
        <f>R131+R188+R354</f>
        <v>33.992017229999995</v>
      </c>
      <c r="S130" s="66"/>
      <c r="T130" s="141">
        <f>T131+T188+T354</f>
        <v>33.449531469999997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75</v>
      </c>
      <c r="AU130" s="17" t="s">
        <v>91</v>
      </c>
      <c r="BK130" s="142">
        <f>BK131+BK188+BK354</f>
        <v>0</v>
      </c>
    </row>
    <row r="131" spans="1:65" s="12" customFormat="1" ht="26" customHeight="1">
      <c r="B131" s="143"/>
      <c r="D131" s="144" t="s">
        <v>75</v>
      </c>
      <c r="E131" s="145" t="s">
        <v>123</v>
      </c>
      <c r="F131" s="145" t="s">
        <v>124</v>
      </c>
      <c r="I131" s="146"/>
      <c r="J131" s="147">
        <f>BK131</f>
        <v>0</v>
      </c>
      <c r="L131" s="143"/>
      <c r="M131" s="148"/>
      <c r="N131" s="149"/>
      <c r="O131" s="149"/>
      <c r="P131" s="150">
        <f>P132+P155+P180+P186</f>
        <v>0</v>
      </c>
      <c r="Q131" s="149"/>
      <c r="R131" s="150">
        <f>R132+R155+R180+R186</f>
        <v>28.726068079999997</v>
      </c>
      <c r="S131" s="149"/>
      <c r="T131" s="151">
        <f>T132+T155+T180+T186</f>
        <v>1.4223199999999998</v>
      </c>
      <c r="AR131" s="144" t="s">
        <v>81</v>
      </c>
      <c r="AT131" s="152" t="s">
        <v>75</v>
      </c>
      <c r="AU131" s="152" t="s">
        <v>76</v>
      </c>
      <c r="AY131" s="144" t="s">
        <v>125</v>
      </c>
      <c r="BK131" s="153">
        <f>BK132+BK155+BK180+BK186</f>
        <v>0</v>
      </c>
    </row>
    <row r="132" spans="1:65" s="12" customFormat="1" ht="22.75" customHeight="1">
      <c r="B132" s="143"/>
      <c r="D132" s="144" t="s">
        <v>75</v>
      </c>
      <c r="E132" s="154" t="s">
        <v>126</v>
      </c>
      <c r="F132" s="154" t="s">
        <v>127</v>
      </c>
      <c r="I132" s="146"/>
      <c r="J132" s="155">
        <f>BK132</f>
        <v>0</v>
      </c>
      <c r="L132" s="143"/>
      <c r="M132" s="148"/>
      <c r="N132" s="149"/>
      <c r="O132" s="149"/>
      <c r="P132" s="150">
        <f>SUM(P133:P154)</f>
        <v>0</v>
      </c>
      <c r="Q132" s="149"/>
      <c r="R132" s="150">
        <f>SUM(R133:R154)</f>
        <v>28.726068079999997</v>
      </c>
      <c r="S132" s="149"/>
      <c r="T132" s="151">
        <f>SUM(T133:T154)</f>
        <v>0</v>
      </c>
      <c r="AR132" s="144" t="s">
        <v>81</v>
      </c>
      <c r="AT132" s="152" t="s">
        <v>75</v>
      </c>
      <c r="AU132" s="152" t="s">
        <v>81</v>
      </c>
      <c r="AY132" s="144" t="s">
        <v>125</v>
      </c>
      <c r="BK132" s="153">
        <f>SUM(BK133:BK154)</f>
        <v>0</v>
      </c>
    </row>
    <row r="133" spans="1:65" s="2" customFormat="1" ht="21.75" customHeight="1">
      <c r="A133" s="32"/>
      <c r="B133" s="156"/>
      <c r="C133" s="157" t="s">
        <v>81</v>
      </c>
      <c r="D133" s="157" t="s">
        <v>128</v>
      </c>
      <c r="E133" s="158" t="s">
        <v>129</v>
      </c>
      <c r="F133" s="159" t="s">
        <v>130</v>
      </c>
      <c r="G133" s="160" t="s">
        <v>131</v>
      </c>
      <c r="H133" s="161">
        <v>15.02</v>
      </c>
      <c r="I133" s="162"/>
      <c r="J133" s="163">
        <f>ROUND(I133*H133,2)</f>
        <v>0</v>
      </c>
      <c r="K133" s="159" t="s">
        <v>132</v>
      </c>
      <c r="L133" s="33"/>
      <c r="M133" s="164" t="s">
        <v>1</v>
      </c>
      <c r="N133" s="165" t="s">
        <v>41</v>
      </c>
      <c r="O133" s="58"/>
      <c r="P133" s="166">
        <f>O133*H133</f>
        <v>0</v>
      </c>
      <c r="Q133" s="166">
        <v>3.3579999999999999E-2</v>
      </c>
      <c r="R133" s="166">
        <f>Q133*H133</f>
        <v>0.50437159999999992</v>
      </c>
      <c r="S133" s="166">
        <v>0</v>
      </c>
      <c r="T133" s="167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8" t="s">
        <v>133</v>
      </c>
      <c r="AT133" s="168" t="s">
        <v>128</v>
      </c>
      <c r="AU133" s="168" t="s">
        <v>85</v>
      </c>
      <c r="AY133" s="17" t="s">
        <v>125</v>
      </c>
      <c r="BE133" s="169">
        <f>IF(N133="základní",J133,0)</f>
        <v>0</v>
      </c>
      <c r="BF133" s="169">
        <f>IF(N133="snížená",J133,0)</f>
        <v>0</v>
      </c>
      <c r="BG133" s="169">
        <f>IF(N133="zákl. přenesená",J133,0)</f>
        <v>0</v>
      </c>
      <c r="BH133" s="169">
        <f>IF(N133="sníž. přenesená",J133,0)</f>
        <v>0</v>
      </c>
      <c r="BI133" s="169">
        <f>IF(N133="nulová",J133,0)</f>
        <v>0</v>
      </c>
      <c r="BJ133" s="17" t="s">
        <v>81</v>
      </c>
      <c r="BK133" s="169">
        <f>ROUND(I133*H133,2)</f>
        <v>0</v>
      </c>
      <c r="BL133" s="17" t="s">
        <v>133</v>
      </c>
      <c r="BM133" s="168" t="s">
        <v>134</v>
      </c>
    </row>
    <row r="134" spans="1:65" s="13" customFormat="1" ht="11">
      <c r="B134" s="170"/>
      <c r="D134" s="171" t="s">
        <v>135</v>
      </c>
      <c r="E134" s="172" t="s">
        <v>1</v>
      </c>
      <c r="F134" s="173" t="s">
        <v>136</v>
      </c>
      <c r="H134" s="174">
        <v>2.2480000000000002</v>
      </c>
      <c r="I134" s="175"/>
      <c r="L134" s="170"/>
      <c r="M134" s="176"/>
      <c r="N134" s="177"/>
      <c r="O134" s="177"/>
      <c r="P134" s="177"/>
      <c r="Q134" s="177"/>
      <c r="R134" s="177"/>
      <c r="S134" s="177"/>
      <c r="T134" s="178"/>
      <c r="AT134" s="172" t="s">
        <v>135</v>
      </c>
      <c r="AU134" s="172" t="s">
        <v>85</v>
      </c>
      <c r="AV134" s="13" t="s">
        <v>85</v>
      </c>
      <c r="AW134" s="13" t="s">
        <v>32</v>
      </c>
      <c r="AX134" s="13" t="s">
        <v>76</v>
      </c>
      <c r="AY134" s="172" t="s">
        <v>125</v>
      </c>
    </row>
    <row r="135" spans="1:65" s="13" customFormat="1" ht="11">
      <c r="B135" s="170"/>
      <c r="D135" s="171" t="s">
        <v>135</v>
      </c>
      <c r="E135" s="172" t="s">
        <v>1</v>
      </c>
      <c r="F135" s="173" t="s">
        <v>137</v>
      </c>
      <c r="H135" s="174">
        <v>2.0019999999999998</v>
      </c>
      <c r="I135" s="175"/>
      <c r="L135" s="170"/>
      <c r="M135" s="176"/>
      <c r="N135" s="177"/>
      <c r="O135" s="177"/>
      <c r="P135" s="177"/>
      <c r="Q135" s="177"/>
      <c r="R135" s="177"/>
      <c r="S135" s="177"/>
      <c r="T135" s="178"/>
      <c r="AT135" s="172" t="s">
        <v>135</v>
      </c>
      <c r="AU135" s="172" t="s">
        <v>85</v>
      </c>
      <c r="AV135" s="13" t="s">
        <v>85</v>
      </c>
      <c r="AW135" s="13" t="s">
        <v>32</v>
      </c>
      <c r="AX135" s="13" t="s">
        <v>76</v>
      </c>
      <c r="AY135" s="172" t="s">
        <v>125</v>
      </c>
    </row>
    <row r="136" spans="1:65" s="13" customFormat="1" ht="11">
      <c r="B136" s="170"/>
      <c r="D136" s="171" t="s">
        <v>135</v>
      </c>
      <c r="E136" s="172" t="s">
        <v>1</v>
      </c>
      <c r="F136" s="173" t="s">
        <v>138</v>
      </c>
      <c r="H136" s="174">
        <v>6.1219999999999999</v>
      </c>
      <c r="I136" s="175"/>
      <c r="L136" s="170"/>
      <c r="M136" s="176"/>
      <c r="N136" s="177"/>
      <c r="O136" s="177"/>
      <c r="P136" s="177"/>
      <c r="Q136" s="177"/>
      <c r="R136" s="177"/>
      <c r="S136" s="177"/>
      <c r="T136" s="178"/>
      <c r="AT136" s="172" t="s">
        <v>135</v>
      </c>
      <c r="AU136" s="172" t="s">
        <v>85</v>
      </c>
      <c r="AV136" s="13" t="s">
        <v>85</v>
      </c>
      <c r="AW136" s="13" t="s">
        <v>32</v>
      </c>
      <c r="AX136" s="13" t="s">
        <v>76</v>
      </c>
      <c r="AY136" s="172" t="s">
        <v>125</v>
      </c>
    </row>
    <row r="137" spans="1:65" s="13" customFormat="1" ht="11">
      <c r="B137" s="170"/>
      <c r="D137" s="171" t="s">
        <v>135</v>
      </c>
      <c r="E137" s="172" t="s">
        <v>1</v>
      </c>
      <c r="F137" s="173" t="s">
        <v>139</v>
      </c>
      <c r="H137" s="174">
        <v>2.3519999999999999</v>
      </c>
      <c r="I137" s="175"/>
      <c r="L137" s="170"/>
      <c r="M137" s="176"/>
      <c r="N137" s="177"/>
      <c r="O137" s="177"/>
      <c r="P137" s="177"/>
      <c r="Q137" s="177"/>
      <c r="R137" s="177"/>
      <c r="S137" s="177"/>
      <c r="T137" s="178"/>
      <c r="AT137" s="172" t="s">
        <v>135</v>
      </c>
      <c r="AU137" s="172" t="s">
        <v>85</v>
      </c>
      <c r="AV137" s="13" t="s">
        <v>85</v>
      </c>
      <c r="AW137" s="13" t="s">
        <v>32</v>
      </c>
      <c r="AX137" s="13" t="s">
        <v>76</v>
      </c>
      <c r="AY137" s="172" t="s">
        <v>125</v>
      </c>
    </row>
    <row r="138" spans="1:65" s="13" customFormat="1" ht="11">
      <c r="B138" s="170"/>
      <c r="D138" s="171" t="s">
        <v>135</v>
      </c>
      <c r="E138" s="172" t="s">
        <v>1</v>
      </c>
      <c r="F138" s="173" t="s">
        <v>140</v>
      </c>
      <c r="H138" s="174">
        <v>2.2959999999999998</v>
      </c>
      <c r="I138" s="175"/>
      <c r="L138" s="170"/>
      <c r="M138" s="176"/>
      <c r="N138" s="177"/>
      <c r="O138" s="177"/>
      <c r="P138" s="177"/>
      <c r="Q138" s="177"/>
      <c r="R138" s="177"/>
      <c r="S138" s="177"/>
      <c r="T138" s="178"/>
      <c r="AT138" s="172" t="s">
        <v>135</v>
      </c>
      <c r="AU138" s="172" t="s">
        <v>85</v>
      </c>
      <c r="AV138" s="13" t="s">
        <v>85</v>
      </c>
      <c r="AW138" s="13" t="s">
        <v>32</v>
      </c>
      <c r="AX138" s="13" t="s">
        <v>76</v>
      </c>
      <c r="AY138" s="172" t="s">
        <v>125</v>
      </c>
    </row>
    <row r="139" spans="1:65" s="14" customFormat="1" ht="11">
      <c r="B139" s="179"/>
      <c r="D139" s="171" t="s">
        <v>135</v>
      </c>
      <c r="E139" s="180" t="s">
        <v>1</v>
      </c>
      <c r="F139" s="181" t="s">
        <v>141</v>
      </c>
      <c r="H139" s="182">
        <v>15.02</v>
      </c>
      <c r="I139" s="183"/>
      <c r="L139" s="179"/>
      <c r="M139" s="184"/>
      <c r="N139" s="185"/>
      <c r="O139" s="185"/>
      <c r="P139" s="185"/>
      <c r="Q139" s="185"/>
      <c r="R139" s="185"/>
      <c r="S139" s="185"/>
      <c r="T139" s="186"/>
      <c r="AT139" s="180" t="s">
        <v>135</v>
      </c>
      <c r="AU139" s="180" t="s">
        <v>85</v>
      </c>
      <c r="AV139" s="14" t="s">
        <v>133</v>
      </c>
      <c r="AW139" s="14" t="s">
        <v>32</v>
      </c>
      <c r="AX139" s="14" t="s">
        <v>81</v>
      </c>
      <c r="AY139" s="180" t="s">
        <v>125</v>
      </c>
    </row>
    <row r="140" spans="1:65" s="2" customFormat="1" ht="16.5" customHeight="1">
      <c r="A140" s="32"/>
      <c r="B140" s="156"/>
      <c r="C140" s="157" t="s">
        <v>85</v>
      </c>
      <c r="D140" s="157" t="s">
        <v>128</v>
      </c>
      <c r="E140" s="158" t="s">
        <v>142</v>
      </c>
      <c r="F140" s="159" t="s">
        <v>143</v>
      </c>
      <c r="G140" s="160" t="s">
        <v>131</v>
      </c>
      <c r="H140" s="161">
        <v>35</v>
      </c>
      <c r="I140" s="162"/>
      <c r="J140" s="163">
        <f>ROUND(I140*H140,2)</f>
        <v>0</v>
      </c>
      <c r="K140" s="159" t="s">
        <v>132</v>
      </c>
      <c r="L140" s="33"/>
      <c r="M140" s="164" t="s">
        <v>1</v>
      </c>
      <c r="N140" s="165" t="s">
        <v>41</v>
      </c>
      <c r="O140" s="58"/>
      <c r="P140" s="166">
        <f>O140*H140</f>
        <v>0</v>
      </c>
      <c r="Q140" s="166">
        <v>0</v>
      </c>
      <c r="R140" s="166">
        <f>Q140*H140</f>
        <v>0</v>
      </c>
      <c r="S140" s="166">
        <v>0</v>
      </c>
      <c r="T140" s="167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8" t="s">
        <v>133</v>
      </c>
      <c r="AT140" s="168" t="s">
        <v>128</v>
      </c>
      <c r="AU140" s="168" t="s">
        <v>85</v>
      </c>
      <c r="AY140" s="17" t="s">
        <v>125</v>
      </c>
      <c r="BE140" s="169">
        <f>IF(N140="základní",J140,0)</f>
        <v>0</v>
      </c>
      <c r="BF140" s="169">
        <f>IF(N140="snížená",J140,0)</f>
        <v>0</v>
      </c>
      <c r="BG140" s="169">
        <f>IF(N140="zákl. přenesená",J140,0)</f>
        <v>0</v>
      </c>
      <c r="BH140" s="169">
        <f>IF(N140="sníž. přenesená",J140,0)</f>
        <v>0</v>
      </c>
      <c r="BI140" s="169">
        <f>IF(N140="nulová",J140,0)</f>
        <v>0</v>
      </c>
      <c r="BJ140" s="17" t="s">
        <v>81</v>
      </c>
      <c r="BK140" s="169">
        <f>ROUND(I140*H140,2)</f>
        <v>0</v>
      </c>
      <c r="BL140" s="17" t="s">
        <v>133</v>
      </c>
      <c r="BM140" s="168" t="s">
        <v>144</v>
      </c>
    </row>
    <row r="141" spans="1:65" s="15" customFormat="1" ht="11">
      <c r="B141" s="187"/>
      <c r="D141" s="171" t="s">
        <v>135</v>
      </c>
      <c r="E141" s="188" t="s">
        <v>1</v>
      </c>
      <c r="F141" s="189" t="s">
        <v>145</v>
      </c>
      <c r="H141" s="188" t="s">
        <v>1</v>
      </c>
      <c r="I141" s="190"/>
      <c r="L141" s="187"/>
      <c r="M141" s="191"/>
      <c r="N141" s="192"/>
      <c r="O141" s="192"/>
      <c r="P141" s="192"/>
      <c r="Q141" s="192"/>
      <c r="R141" s="192"/>
      <c r="S141" s="192"/>
      <c r="T141" s="193"/>
      <c r="AT141" s="188" t="s">
        <v>135</v>
      </c>
      <c r="AU141" s="188" t="s">
        <v>85</v>
      </c>
      <c r="AV141" s="15" t="s">
        <v>81</v>
      </c>
      <c r="AW141" s="15" t="s">
        <v>32</v>
      </c>
      <c r="AX141" s="15" t="s">
        <v>76</v>
      </c>
      <c r="AY141" s="188" t="s">
        <v>125</v>
      </c>
    </row>
    <row r="142" spans="1:65" s="13" customFormat="1" ht="11">
      <c r="B142" s="170"/>
      <c r="D142" s="171" t="s">
        <v>135</v>
      </c>
      <c r="E142" s="172" t="s">
        <v>1</v>
      </c>
      <c r="F142" s="173" t="s">
        <v>146</v>
      </c>
      <c r="H142" s="174">
        <v>35</v>
      </c>
      <c r="I142" s="175"/>
      <c r="L142" s="170"/>
      <c r="M142" s="176"/>
      <c r="N142" s="177"/>
      <c r="O142" s="177"/>
      <c r="P142" s="177"/>
      <c r="Q142" s="177"/>
      <c r="R142" s="177"/>
      <c r="S142" s="177"/>
      <c r="T142" s="178"/>
      <c r="AT142" s="172" t="s">
        <v>135</v>
      </c>
      <c r="AU142" s="172" t="s">
        <v>85</v>
      </c>
      <c r="AV142" s="13" t="s">
        <v>85</v>
      </c>
      <c r="AW142" s="13" t="s">
        <v>32</v>
      </c>
      <c r="AX142" s="13" t="s">
        <v>81</v>
      </c>
      <c r="AY142" s="172" t="s">
        <v>125</v>
      </c>
    </row>
    <row r="143" spans="1:65" s="2" customFormat="1" ht="16.5" customHeight="1">
      <c r="A143" s="32"/>
      <c r="B143" s="156"/>
      <c r="C143" s="157" t="s">
        <v>147</v>
      </c>
      <c r="D143" s="157" t="s">
        <v>128</v>
      </c>
      <c r="E143" s="158" t="s">
        <v>148</v>
      </c>
      <c r="F143" s="159" t="s">
        <v>149</v>
      </c>
      <c r="G143" s="160" t="s">
        <v>150</v>
      </c>
      <c r="H143" s="161">
        <v>19.922999999999998</v>
      </c>
      <c r="I143" s="162"/>
      <c r="J143" s="163">
        <f>ROUND(I143*H143,2)</f>
        <v>0</v>
      </c>
      <c r="K143" s="159" t="s">
        <v>132</v>
      </c>
      <c r="L143" s="33"/>
      <c r="M143" s="164" t="s">
        <v>1</v>
      </c>
      <c r="N143" s="165" t="s">
        <v>41</v>
      </c>
      <c r="O143" s="58"/>
      <c r="P143" s="166">
        <f>O143*H143</f>
        <v>0</v>
      </c>
      <c r="Q143" s="166">
        <v>1.4139999999999999</v>
      </c>
      <c r="R143" s="166">
        <f>Q143*H143</f>
        <v>28.171121999999997</v>
      </c>
      <c r="S143" s="166">
        <v>0</v>
      </c>
      <c r="T143" s="167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8" t="s">
        <v>133</v>
      </c>
      <c r="AT143" s="168" t="s">
        <v>128</v>
      </c>
      <c r="AU143" s="168" t="s">
        <v>85</v>
      </c>
      <c r="AY143" s="17" t="s">
        <v>125</v>
      </c>
      <c r="BE143" s="169">
        <f>IF(N143="základní",J143,0)</f>
        <v>0</v>
      </c>
      <c r="BF143" s="169">
        <f>IF(N143="snížená",J143,0)</f>
        <v>0</v>
      </c>
      <c r="BG143" s="169">
        <f>IF(N143="zákl. přenesená",J143,0)</f>
        <v>0</v>
      </c>
      <c r="BH143" s="169">
        <f>IF(N143="sníž. přenesená",J143,0)</f>
        <v>0</v>
      </c>
      <c r="BI143" s="169">
        <f>IF(N143="nulová",J143,0)</f>
        <v>0</v>
      </c>
      <c r="BJ143" s="17" t="s">
        <v>81</v>
      </c>
      <c r="BK143" s="169">
        <f>ROUND(I143*H143,2)</f>
        <v>0</v>
      </c>
      <c r="BL143" s="17" t="s">
        <v>133</v>
      </c>
      <c r="BM143" s="168" t="s">
        <v>151</v>
      </c>
    </row>
    <row r="144" spans="1:65" s="15" customFormat="1" ht="11">
      <c r="B144" s="187"/>
      <c r="D144" s="171" t="s">
        <v>135</v>
      </c>
      <c r="E144" s="188" t="s">
        <v>1</v>
      </c>
      <c r="F144" s="189" t="s">
        <v>152</v>
      </c>
      <c r="H144" s="188" t="s">
        <v>1</v>
      </c>
      <c r="I144" s="190"/>
      <c r="L144" s="187"/>
      <c r="M144" s="191"/>
      <c r="N144" s="192"/>
      <c r="O144" s="192"/>
      <c r="P144" s="192"/>
      <c r="Q144" s="192"/>
      <c r="R144" s="192"/>
      <c r="S144" s="192"/>
      <c r="T144" s="193"/>
      <c r="AT144" s="188" t="s">
        <v>135</v>
      </c>
      <c r="AU144" s="188" t="s">
        <v>85</v>
      </c>
      <c r="AV144" s="15" t="s">
        <v>81</v>
      </c>
      <c r="AW144" s="15" t="s">
        <v>32</v>
      </c>
      <c r="AX144" s="15" t="s">
        <v>76</v>
      </c>
      <c r="AY144" s="188" t="s">
        <v>125</v>
      </c>
    </row>
    <row r="145" spans="1:65" s="13" customFormat="1" ht="11">
      <c r="B145" s="170"/>
      <c r="D145" s="171" t="s">
        <v>135</v>
      </c>
      <c r="E145" s="172" t="s">
        <v>1</v>
      </c>
      <c r="F145" s="173" t="s">
        <v>153</v>
      </c>
      <c r="H145" s="174">
        <v>16.268000000000001</v>
      </c>
      <c r="I145" s="175"/>
      <c r="L145" s="170"/>
      <c r="M145" s="176"/>
      <c r="N145" s="177"/>
      <c r="O145" s="177"/>
      <c r="P145" s="177"/>
      <c r="Q145" s="177"/>
      <c r="R145" s="177"/>
      <c r="S145" s="177"/>
      <c r="T145" s="178"/>
      <c r="AT145" s="172" t="s">
        <v>135</v>
      </c>
      <c r="AU145" s="172" t="s">
        <v>85</v>
      </c>
      <c r="AV145" s="13" t="s">
        <v>85</v>
      </c>
      <c r="AW145" s="13" t="s">
        <v>32</v>
      </c>
      <c r="AX145" s="13" t="s">
        <v>76</v>
      </c>
      <c r="AY145" s="172" t="s">
        <v>125</v>
      </c>
    </row>
    <row r="146" spans="1:65" s="15" customFormat="1" ht="11">
      <c r="B146" s="187"/>
      <c r="D146" s="171" t="s">
        <v>135</v>
      </c>
      <c r="E146" s="188" t="s">
        <v>1</v>
      </c>
      <c r="F146" s="189" t="s">
        <v>154</v>
      </c>
      <c r="H146" s="188" t="s">
        <v>1</v>
      </c>
      <c r="I146" s="190"/>
      <c r="L146" s="187"/>
      <c r="M146" s="191"/>
      <c r="N146" s="192"/>
      <c r="O146" s="192"/>
      <c r="P146" s="192"/>
      <c r="Q146" s="192"/>
      <c r="R146" s="192"/>
      <c r="S146" s="192"/>
      <c r="T146" s="193"/>
      <c r="AT146" s="188" t="s">
        <v>135</v>
      </c>
      <c r="AU146" s="188" t="s">
        <v>85</v>
      </c>
      <c r="AV146" s="15" t="s">
        <v>81</v>
      </c>
      <c r="AW146" s="15" t="s">
        <v>32</v>
      </c>
      <c r="AX146" s="15" t="s">
        <v>76</v>
      </c>
      <c r="AY146" s="188" t="s">
        <v>125</v>
      </c>
    </row>
    <row r="147" spans="1:65" s="13" customFormat="1" ht="11">
      <c r="B147" s="170"/>
      <c r="D147" s="171" t="s">
        <v>135</v>
      </c>
      <c r="E147" s="172" t="s">
        <v>1</v>
      </c>
      <c r="F147" s="173" t="s">
        <v>155</v>
      </c>
      <c r="H147" s="174">
        <v>3.6549999999999998</v>
      </c>
      <c r="I147" s="175"/>
      <c r="L147" s="170"/>
      <c r="M147" s="176"/>
      <c r="N147" s="177"/>
      <c r="O147" s="177"/>
      <c r="P147" s="177"/>
      <c r="Q147" s="177"/>
      <c r="R147" s="177"/>
      <c r="S147" s="177"/>
      <c r="T147" s="178"/>
      <c r="AT147" s="172" t="s">
        <v>135</v>
      </c>
      <c r="AU147" s="172" t="s">
        <v>85</v>
      </c>
      <c r="AV147" s="13" t="s">
        <v>85</v>
      </c>
      <c r="AW147" s="13" t="s">
        <v>32</v>
      </c>
      <c r="AX147" s="13" t="s">
        <v>76</v>
      </c>
      <c r="AY147" s="172" t="s">
        <v>125</v>
      </c>
    </row>
    <row r="148" spans="1:65" s="14" customFormat="1" ht="11">
      <c r="B148" s="179"/>
      <c r="D148" s="171" t="s">
        <v>135</v>
      </c>
      <c r="E148" s="180" t="s">
        <v>1</v>
      </c>
      <c r="F148" s="181" t="s">
        <v>141</v>
      </c>
      <c r="H148" s="182">
        <v>19.923000000000002</v>
      </c>
      <c r="I148" s="183"/>
      <c r="L148" s="179"/>
      <c r="M148" s="184"/>
      <c r="N148" s="185"/>
      <c r="O148" s="185"/>
      <c r="P148" s="185"/>
      <c r="Q148" s="185"/>
      <c r="R148" s="185"/>
      <c r="S148" s="185"/>
      <c r="T148" s="186"/>
      <c r="AT148" s="180" t="s">
        <v>135</v>
      </c>
      <c r="AU148" s="180" t="s">
        <v>85</v>
      </c>
      <c r="AV148" s="14" t="s">
        <v>133</v>
      </c>
      <c r="AW148" s="14" t="s">
        <v>32</v>
      </c>
      <c r="AX148" s="14" t="s">
        <v>81</v>
      </c>
      <c r="AY148" s="180" t="s">
        <v>125</v>
      </c>
    </row>
    <row r="149" spans="1:65" s="2" customFormat="1" ht="16.5" customHeight="1">
      <c r="A149" s="32"/>
      <c r="B149" s="156"/>
      <c r="C149" s="157" t="s">
        <v>133</v>
      </c>
      <c r="D149" s="157" t="s">
        <v>128</v>
      </c>
      <c r="E149" s="158" t="s">
        <v>156</v>
      </c>
      <c r="F149" s="159" t="s">
        <v>157</v>
      </c>
      <c r="G149" s="160" t="s">
        <v>131</v>
      </c>
      <c r="H149" s="161">
        <v>153.256</v>
      </c>
      <c r="I149" s="162"/>
      <c r="J149" s="163">
        <f>ROUND(I149*H149,2)</f>
        <v>0</v>
      </c>
      <c r="K149" s="159" t="s">
        <v>132</v>
      </c>
      <c r="L149" s="33"/>
      <c r="M149" s="164" t="s">
        <v>1</v>
      </c>
      <c r="N149" s="165" t="s">
        <v>41</v>
      </c>
      <c r="O149" s="58"/>
      <c r="P149" s="166">
        <f>O149*H149</f>
        <v>0</v>
      </c>
      <c r="Q149" s="166">
        <v>3.3E-4</v>
      </c>
      <c r="R149" s="166">
        <f>Q149*H149</f>
        <v>5.0574479999999998E-2</v>
      </c>
      <c r="S149" s="166">
        <v>0</v>
      </c>
      <c r="T149" s="167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8" t="s">
        <v>133</v>
      </c>
      <c r="AT149" s="168" t="s">
        <v>128</v>
      </c>
      <c r="AU149" s="168" t="s">
        <v>85</v>
      </c>
      <c r="AY149" s="17" t="s">
        <v>125</v>
      </c>
      <c r="BE149" s="169">
        <f>IF(N149="základní",J149,0)</f>
        <v>0</v>
      </c>
      <c r="BF149" s="169">
        <f>IF(N149="snížená",J149,0)</f>
        <v>0</v>
      </c>
      <c r="BG149" s="169">
        <f>IF(N149="zákl. přenesená",J149,0)</f>
        <v>0</v>
      </c>
      <c r="BH149" s="169">
        <f>IF(N149="sníž. přenesená",J149,0)</f>
        <v>0</v>
      </c>
      <c r="BI149" s="169">
        <f>IF(N149="nulová",J149,0)</f>
        <v>0</v>
      </c>
      <c r="BJ149" s="17" t="s">
        <v>81</v>
      </c>
      <c r="BK149" s="169">
        <f>ROUND(I149*H149,2)</f>
        <v>0</v>
      </c>
      <c r="BL149" s="17" t="s">
        <v>133</v>
      </c>
      <c r="BM149" s="168" t="s">
        <v>158</v>
      </c>
    </row>
    <row r="150" spans="1:65" s="15" customFormat="1" ht="11">
      <c r="B150" s="187"/>
      <c r="D150" s="171" t="s">
        <v>135</v>
      </c>
      <c r="E150" s="188" t="s">
        <v>1</v>
      </c>
      <c r="F150" s="189" t="s">
        <v>152</v>
      </c>
      <c r="H150" s="188" t="s">
        <v>1</v>
      </c>
      <c r="I150" s="190"/>
      <c r="L150" s="187"/>
      <c r="M150" s="191"/>
      <c r="N150" s="192"/>
      <c r="O150" s="192"/>
      <c r="P150" s="192"/>
      <c r="Q150" s="192"/>
      <c r="R150" s="192"/>
      <c r="S150" s="192"/>
      <c r="T150" s="193"/>
      <c r="AT150" s="188" t="s">
        <v>135</v>
      </c>
      <c r="AU150" s="188" t="s">
        <v>85</v>
      </c>
      <c r="AV150" s="15" t="s">
        <v>81</v>
      </c>
      <c r="AW150" s="15" t="s">
        <v>32</v>
      </c>
      <c r="AX150" s="15" t="s">
        <v>76</v>
      </c>
      <c r="AY150" s="188" t="s">
        <v>125</v>
      </c>
    </row>
    <row r="151" spans="1:65" s="13" customFormat="1" ht="11">
      <c r="B151" s="170"/>
      <c r="D151" s="171" t="s">
        <v>135</v>
      </c>
      <c r="E151" s="172" t="s">
        <v>1</v>
      </c>
      <c r="F151" s="173" t="s">
        <v>159</v>
      </c>
      <c r="H151" s="174">
        <v>125.139</v>
      </c>
      <c r="I151" s="175"/>
      <c r="L151" s="170"/>
      <c r="M151" s="176"/>
      <c r="N151" s="177"/>
      <c r="O151" s="177"/>
      <c r="P151" s="177"/>
      <c r="Q151" s="177"/>
      <c r="R151" s="177"/>
      <c r="S151" s="177"/>
      <c r="T151" s="178"/>
      <c r="AT151" s="172" t="s">
        <v>135</v>
      </c>
      <c r="AU151" s="172" t="s">
        <v>85</v>
      </c>
      <c r="AV151" s="13" t="s">
        <v>85</v>
      </c>
      <c r="AW151" s="13" t="s">
        <v>32</v>
      </c>
      <c r="AX151" s="13" t="s">
        <v>76</v>
      </c>
      <c r="AY151" s="172" t="s">
        <v>125</v>
      </c>
    </row>
    <row r="152" spans="1:65" s="15" customFormat="1" ht="11">
      <c r="B152" s="187"/>
      <c r="D152" s="171" t="s">
        <v>135</v>
      </c>
      <c r="E152" s="188" t="s">
        <v>1</v>
      </c>
      <c r="F152" s="189" t="s">
        <v>154</v>
      </c>
      <c r="H152" s="188" t="s">
        <v>1</v>
      </c>
      <c r="I152" s="190"/>
      <c r="L152" s="187"/>
      <c r="M152" s="191"/>
      <c r="N152" s="192"/>
      <c r="O152" s="192"/>
      <c r="P152" s="192"/>
      <c r="Q152" s="192"/>
      <c r="R152" s="192"/>
      <c r="S152" s="192"/>
      <c r="T152" s="193"/>
      <c r="AT152" s="188" t="s">
        <v>135</v>
      </c>
      <c r="AU152" s="188" t="s">
        <v>85</v>
      </c>
      <c r="AV152" s="15" t="s">
        <v>81</v>
      </c>
      <c r="AW152" s="15" t="s">
        <v>32</v>
      </c>
      <c r="AX152" s="15" t="s">
        <v>76</v>
      </c>
      <c r="AY152" s="188" t="s">
        <v>125</v>
      </c>
    </row>
    <row r="153" spans="1:65" s="13" customFormat="1" ht="11">
      <c r="B153" s="170"/>
      <c r="D153" s="171" t="s">
        <v>135</v>
      </c>
      <c r="E153" s="172" t="s">
        <v>1</v>
      </c>
      <c r="F153" s="173" t="s">
        <v>160</v>
      </c>
      <c r="H153" s="174">
        <v>28.117000000000001</v>
      </c>
      <c r="I153" s="175"/>
      <c r="L153" s="170"/>
      <c r="M153" s="176"/>
      <c r="N153" s="177"/>
      <c r="O153" s="177"/>
      <c r="P153" s="177"/>
      <c r="Q153" s="177"/>
      <c r="R153" s="177"/>
      <c r="S153" s="177"/>
      <c r="T153" s="178"/>
      <c r="AT153" s="172" t="s">
        <v>135</v>
      </c>
      <c r="AU153" s="172" t="s">
        <v>85</v>
      </c>
      <c r="AV153" s="13" t="s">
        <v>85</v>
      </c>
      <c r="AW153" s="13" t="s">
        <v>32</v>
      </c>
      <c r="AX153" s="13" t="s">
        <v>76</v>
      </c>
      <c r="AY153" s="172" t="s">
        <v>125</v>
      </c>
    </row>
    <row r="154" spans="1:65" s="14" customFormat="1" ht="11">
      <c r="B154" s="179"/>
      <c r="D154" s="171" t="s">
        <v>135</v>
      </c>
      <c r="E154" s="180" t="s">
        <v>1</v>
      </c>
      <c r="F154" s="181" t="s">
        <v>141</v>
      </c>
      <c r="H154" s="182">
        <v>153.256</v>
      </c>
      <c r="I154" s="183"/>
      <c r="L154" s="179"/>
      <c r="M154" s="184"/>
      <c r="N154" s="185"/>
      <c r="O154" s="185"/>
      <c r="P154" s="185"/>
      <c r="Q154" s="185"/>
      <c r="R154" s="185"/>
      <c r="S154" s="185"/>
      <c r="T154" s="186"/>
      <c r="AT154" s="180" t="s">
        <v>135</v>
      </c>
      <c r="AU154" s="180" t="s">
        <v>85</v>
      </c>
      <c r="AV154" s="14" t="s">
        <v>133</v>
      </c>
      <c r="AW154" s="14" t="s">
        <v>32</v>
      </c>
      <c r="AX154" s="14" t="s">
        <v>81</v>
      </c>
      <c r="AY154" s="180" t="s">
        <v>125</v>
      </c>
    </row>
    <row r="155" spans="1:65" s="12" customFormat="1" ht="22.75" customHeight="1">
      <c r="B155" s="143"/>
      <c r="D155" s="144" t="s">
        <v>75</v>
      </c>
      <c r="E155" s="154" t="s">
        <v>161</v>
      </c>
      <c r="F155" s="154" t="s">
        <v>162</v>
      </c>
      <c r="I155" s="146"/>
      <c r="J155" s="155">
        <f>BK155</f>
        <v>0</v>
      </c>
      <c r="L155" s="143"/>
      <c r="M155" s="148"/>
      <c r="N155" s="149"/>
      <c r="O155" s="149"/>
      <c r="P155" s="150">
        <f>SUM(P156:P179)</f>
        <v>0</v>
      </c>
      <c r="Q155" s="149"/>
      <c r="R155" s="150">
        <f>SUM(R156:R179)</f>
        <v>0</v>
      </c>
      <c r="S155" s="149"/>
      <c r="T155" s="151">
        <f>SUM(T156:T179)</f>
        <v>1.4223199999999998</v>
      </c>
      <c r="AR155" s="144" t="s">
        <v>81</v>
      </c>
      <c r="AT155" s="152" t="s">
        <v>75</v>
      </c>
      <c r="AU155" s="152" t="s">
        <v>81</v>
      </c>
      <c r="AY155" s="144" t="s">
        <v>125</v>
      </c>
      <c r="BK155" s="153">
        <f>SUM(BK156:BK179)</f>
        <v>0</v>
      </c>
    </row>
    <row r="156" spans="1:65" s="2" customFormat="1" ht="21.75" customHeight="1">
      <c r="A156" s="32"/>
      <c r="B156" s="156"/>
      <c r="C156" s="157" t="s">
        <v>163</v>
      </c>
      <c r="D156" s="157" t="s">
        <v>128</v>
      </c>
      <c r="E156" s="158" t="s">
        <v>164</v>
      </c>
      <c r="F156" s="159" t="s">
        <v>165</v>
      </c>
      <c r="G156" s="160" t="s">
        <v>131</v>
      </c>
      <c r="H156" s="161">
        <v>153.512</v>
      </c>
      <c r="I156" s="162"/>
      <c r="J156" s="163">
        <f>ROUND(I156*H156,2)</f>
        <v>0</v>
      </c>
      <c r="K156" s="159" t="s">
        <v>132</v>
      </c>
      <c r="L156" s="33"/>
      <c r="M156" s="164" t="s">
        <v>1</v>
      </c>
      <c r="N156" s="165" t="s">
        <v>41</v>
      </c>
      <c r="O156" s="58"/>
      <c r="P156" s="166">
        <f>O156*H156</f>
        <v>0</v>
      </c>
      <c r="Q156" s="166">
        <v>0</v>
      </c>
      <c r="R156" s="166">
        <f>Q156*H156</f>
        <v>0</v>
      </c>
      <c r="S156" s="166">
        <v>0</v>
      </c>
      <c r="T156" s="167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8" t="s">
        <v>133</v>
      </c>
      <c r="AT156" s="168" t="s">
        <v>128</v>
      </c>
      <c r="AU156" s="168" t="s">
        <v>85</v>
      </c>
      <c r="AY156" s="17" t="s">
        <v>125</v>
      </c>
      <c r="BE156" s="169">
        <f>IF(N156="základní",J156,0)</f>
        <v>0</v>
      </c>
      <c r="BF156" s="169">
        <f>IF(N156="snížená",J156,0)</f>
        <v>0</v>
      </c>
      <c r="BG156" s="169">
        <f>IF(N156="zákl. přenesená",J156,0)</f>
        <v>0</v>
      </c>
      <c r="BH156" s="169">
        <f>IF(N156="sníž. přenesená",J156,0)</f>
        <v>0</v>
      </c>
      <c r="BI156" s="169">
        <f>IF(N156="nulová",J156,0)</f>
        <v>0</v>
      </c>
      <c r="BJ156" s="17" t="s">
        <v>81</v>
      </c>
      <c r="BK156" s="169">
        <f>ROUND(I156*H156,2)</f>
        <v>0</v>
      </c>
      <c r="BL156" s="17" t="s">
        <v>133</v>
      </c>
      <c r="BM156" s="168" t="s">
        <v>166</v>
      </c>
    </row>
    <row r="157" spans="1:65" s="13" customFormat="1" ht="11">
      <c r="B157" s="170"/>
      <c r="D157" s="171" t="s">
        <v>135</v>
      </c>
      <c r="E157" s="172" t="s">
        <v>1</v>
      </c>
      <c r="F157" s="173" t="s">
        <v>83</v>
      </c>
      <c r="H157" s="174">
        <v>153.512</v>
      </c>
      <c r="I157" s="175"/>
      <c r="L157" s="170"/>
      <c r="M157" s="176"/>
      <c r="N157" s="177"/>
      <c r="O157" s="177"/>
      <c r="P157" s="177"/>
      <c r="Q157" s="177"/>
      <c r="R157" s="177"/>
      <c r="S157" s="177"/>
      <c r="T157" s="178"/>
      <c r="AT157" s="172" t="s">
        <v>135</v>
      </c>
      <c r="AU157" s="172" t="s">
        <v>85</v>
      </c>
      <c r="AV157" s="13" t="s">
        <v>85</v>
      </c>
      <c r="AW157" s="13" t="s">
        <v>32</v>
      </c>
      <c r="AX157" s="13" t="s">
        <v>81</v>
      </c>
      <c r="AY157" s="172" t="s">
        <v>125</v>
      </c>
    </row>
    <row r="158" spans="1:65" s="2" customFormat="1" ht="21.75" customHeight="1">
      <c r="A158" s="32"/>
      <c r="B158" s="156"/>
      <c r="C158" s="157" t="s">
        <v>126</v>
      </c>
      <c r="D158" s="157" t="s">
        <v>128</v>
      </c>
      <c r="E158" s="158" t="s">
        <v>167</v>
      </c>
      <c r="F158" s="159" t="s">
        <v>168</v>
      </c>
      <c r="G158" s="160" t="s">
        <v>131</v>
      </c>
      <c r="H158" s="161">
        <v>153.512</v>
      </c>
      <c r="I158" s="162"/>
      <c r="J158" s="163">
        <f>ROUND(I158*H158,2)</f>
        <v>0</v>
      </c>
      <c r="K158" s="159" t="s">
        <v>132</v>
      </c>
      <c r="L158" s="33"/>
      <c r="M158" s="164" t="s">
        <v>1</v>
      </c>
      <c r="N158" s="165" t="s">
        <v>41</v>
      </c>
      <c r="O158" s="58"/>
      <c r="P158" s="166">
        <f>O158*H158</f>
        <v>0</v>
      </c>
      <c r="Q158" s="166">
        <v>0</v>
      </c>
      <c r="R158" s="166">
        <f>Q158*H158</f>
        <v>0</v>
      </c>
      <c r="S158" s="166">
        <v>0</v>
      </c>
      <c r="T158" s="167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8" t="s">
        <v>133</v>
      </c>
      <c r="AT158" s="168" t="s">
        <v>128</v>
      </c>
      <c r="AU158" s="168" t="s">
        <v>85</v>
      </c>
      <c r="AY158" s="17" t="s">
        <v>125</v>
      </c>
      <c r="BE158" s="169">
        <f>IF(N158="základní",J158,0)</f>
        <v>0</v>
      </c>
      <c r="BF158" s="169">
        <f>IF(N158="snížená",J158,0)</f>
        <v>0</v>
      </c>
      <c r="BG158" s="169">
        <f>IF(N158="zákl. přenesená",J158,0)</f>
        <v>0</v>
      </c>
      <c r="BH158" s="169">
        <f>IF(N158="sníž. přenesená",J158,0)</f>
        <v>0</v>
      </c>
      <c r="BI158" s="169">
        <f>IF(N158="nulová",J158,0)</f>
        <v>0</v>
      </c>
      <c r="BJ158" s="17" t="s">
        <v>81</v>
      </c>
      <c r="BK158" s="169">
        <f>ROUND(I158*H158,2)</f>
        <v>0</v>
      </c>
      <c r="BL158" s="17" t="s">
        <v>133</v>
      </c>
      <c r="BM158" s="168" t="s">
        <v>169</v>
      </c>
    </row>
    <row r="159" spans="1:65" s="13" customFormat="1" ht="11">
      <c r="B159" s="170"/>
      <c r="D159" s="171" t="s">
        <v>135</v>
      </c>
      <c r="E159" s="172" t="s">
        <v>1</v>
      </c>
      <c r="F159" s="173" t="s">
        <v>170</v>
      </c>
      <c r="H159" s="174">
        <v>153.512</v>
      </c>
      <c r="I159" s="175"/>
      <c r="L159" s="170"/>
      <c r="M159" s="176"/>
      <c r="N159" s="177"/>
      <c r="O159" s="177"/>
      <c r="P159" s="177"/>
      <c r="Q159" s="177"/>
      <c r="R159" s="177"/>
      <c r="S159" s="177"/>
      <c r="T159" s="178"/>
      <c r="AT159" s="172" t="s">
        <v>135</v>
      </c>
      <c r="AU159" s="172" t="s">
        <v>85</v>
      </c>
      <c r="AV159" s="13" t="s">
        <v>85</v>
      </c>
      <c r="AW159" s="13" t="s">
        <v>32</v>
      </c>
      <c r="AX159" s="13" t="s">
        <v>76</v>
      </c>
      <c r="AY159" s="172" t="s">
        <v>125</v>
      </c>
    </row>
    <row r="160" spans="1:65" s="14" customFormat="1" ht="11">
      <c r="B160" s="179"/>
      <c r="D160" s="171" t="s">
        <v>135</v>
      </c>
      <c r="E160" s="180" t="s">
        <v>83</v>
      </c>
      <c r="F160" s="181" t="s">
        <v>141</v>
      </c>
      <c r="H160" s="182">
        <v>153.512</v>
      </c>
      <c r="I160" s="183"/>
      <c r="L160" s="179"/>
      <c r="M160" s="184"/>
      <c r="N160" s="185"/>
      <c r="O160" s="185"/>
      <c r="P160" s="185"/>
      <c r="Q160" s="185"/>
      <c r="R160" s="185"/>
      <c r="S160" s="185"/>
      <c r="T160" s="186"/>
      <c r="AT160" s="180" t="s">
        <v>135</v>
      </c>
      <c r="AU160" s="180" t="s">
        <v>85</v>
      </c>
      <c r="AV160" s="14" t="s">
        <v>133</v>
      </c>
      <c r="AW160" s="14" t="s">
        <v>32</v>
      </c>
      <c r="AX160" s="14" t="s">
        <v>81</v>
      </c>
      <c r="AY160" s="180" t="s">
        <v>125</v>
      </c>
    </row>
    <row r="161" spans="1:65" s="2" customFormat="1" ht="21.75" customHeight="1">
      <c r="A161" s="32"/>
      <c r="B161" s="156"/>
      <c r="C161" s="157" t="s">
        <v>171</v>
      </c>
      <c r="D161" s="157" t="s">
        <v>128</v>
      </c>
      <c r="E161" s="158" t="s">
        <v>172</v>
      </c>
      <c r="F161" s="159" t="s">
        <v>173</v>
      </c>
      <c r="G161" s="160" t="s">
        <v>131</v>
      </c>
      <c r="H161" s="161">
        <v>9210.7199999999993</v>
      </c>
      <c r="I161" s="162"/>
      <c r="J161" s="163">
        <f>ROUND(I161*H161,2)</f>
        <v>0</v>
      </c>
      <c r="K161" s="159" t="s">
        <v>132</v>
      </c>
      <c r="L161" s="33"/>
      <c r="M161" s="164" t="s">
        <v>1</v>
      </c>
      <c r="N161" s="165" t="s">
        <v>41</v>
      </c>
      <c r="O161" s="58"/>
      <c r="P161" s="166">
        <f>O161*H161</f>
        <v>0</v>
      </c>
      <c r="Q161" s="166">
        <v>0</v>
      </c>
      <c r="R161" s="166">
        <f>Q161*H161</f>
        <v>0</v>
      </c>
      <c r="S161" s="166">
        <v>0</v>
      </c>
      <c r="T161" s="167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8" t="s">
        <v>133</v>
      </c>
      <c r="AT161" s="168" t="s">
        <v>128</v>
      </c>
      <c r="AU161" s="168" t="s">
        <v>85</v>
      </c>
      <c r="AY161" s="17" t="s">
        <v>125</v>
      </c>
      <c r="BE161" s="169">
        <f>IF(N161="základní",J161,0)</f>
        <v>0</v>
      </c>
      <c r="BF161" s="169">
        <f>IF(N161="snížená",J161,0)</f>
        <v>0</v>
      </c>
      <c r="BG161" s="169">
        <f>IF(N161="zákl. přenesená",J161,0)</f>
        <v>0</v>
      </c>
      <c r="BH161" s="169">
        <f>IF(N161="sníž. přenesená",J161,0)</f>
        <v>0</v>
      </c>
      <c r="BI161" s="169">
        <f>IF(N161="nulová",J161,0)</f>
        <v>0</v>
      </c>
      <c r="BJ161" s="17" t="s">
        <v>81</v>
      </c>
      <c r="BK161" s="169">
        <f>ROUND(I161*H161,2)</f>
        <v>0</v>
      </c>
      <c r="BL161" s="17" t="s">
        <v>133</v>
      </c>
      <c r="BM161" s="168" t="s">
        <v>174</v>
      </c>
    </row>
    <row r="162" spans="1:65" s="13" customFormat="1" ht="11">
      <c r="B162" s="170"/>
      <c r="D162" s="171" t="s">
        <v>135</v>
      </c>
      <c r="E162" s="172" t="s">
        <v>1</v>
      </c>
      <c r="F162" s="173" t="s">
        <v>175</v>
      </c>
      <c r="H162" s="174">
        <v>9210.7199999999993</v>
      </c>
      <c r="I162" s="175"/>
      <c r="L162" s="170"/>
      <c r="M162" s="176"/>
      <c r="N162" s="177"/>
      <c r="O162" s="177"/>
      <c r="P162" s="177"/>
      <c r="Q162" s="177"/>
      <c r="R162" s="177"/>
      <c r="S162" s="177"/>
      <c r="T162" s="178"/>
      <c r="AT162" s="172" t="s">
        <v>135</v>
      </c>
      <c r="AU162" s="172" t="s">
        <v>85</v>
      </c>
      <c r="AV162" s="13" t="s">
        <v>85</v>
      </c>
      <c r="AW162" s="13" t="s">
        <v>32</v>
      </c>
      <c r="AX162" s="13" t="s">
        <v>81</v>
      </c>
      <c r="AY162" s="172" t="s">
        <v>125</v>
      </c>
    </row>
    <row r="163" spans="1:65" s="2" customFormat="1" ht="21.75" customHeight="1">
      <c r="A163" s="32"/>
      <c r="B163" s="156"/>
      <c r="C163" s="157" t="s">
        <v>176</v>
      </c>
      <c r="D163" s="157" t="s">
        <v>128</v>
      </c>
      <c r="E163" s="158" t="s">
        <v>177</v>
      </c>
      <c r="F163" s="159" t="s">
        <v>178</v>
      </c>
      <c r="G163" s="160" t="s">
        <v>131</v>
      </c>
      <c r="H163" s="161">
        <v>15.02</v>
      </c>
      <c r="I163" s="162"/>
      <c r="J163" s="163">
        <f>ROUND(I163*H163,2)</f>
        <v>0</v>
      </c>
      <c r="K163" s="159" t="s">
        <v>132</v>
      </c>
      <c r="L163" s="33"/>
      <c r="M163" s="164" t="s">
        <v>1</v>
      </c>
      <c r="N163" s="165" t="s">
        <v>41</v>
      </c>
      <c r="O163" s="58"/>
      <c r="P163" s="166">
        <f>O163*H163</f>
        <v>0</v>
      </c>
      <c r="Q163" s="166">
        <v>0</v>
      </c>
      <c r="R163" s="166">
        <f>Q163*H163</f>
        <v>0</v>
      </c>
      <c r="S163" s="166">
        <v>5.5E-2</v>
      </c>
      <c r="T163" s="167">
        <f>S163*H163</f>
        <v>0.82609999999999995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8" t="s">
        <v>133</v>
      </c>
      <c r="AT163" s="168" t="s">
        <v>128</v>
      </c>
      <c r="AU163" s="168" t="s">
        <v>85</v>
      </c>
      <c r="AY163" s="17" t="s">
        <v>125</v>
      </c>
      <c r="BE163" s="169">
        <f>IF(N163="základní",J163,0)</f>
        <v>0</v>
      </c>
      <c r="BF163" s="169">
        <f>IF(N163="snížená",J163,0)</f>
        <v>0</v>
      </c>
      <c r="BG163" s="169">
        <f>IF(N163="zákl. přenesená",J163,0)</f>
        <v>0</v>
      </c>
      <c r="BH163" s="169">
        <f>IF(N163="sníž. přenesená",J163,0)</f>
        <v>0</v>
      </c>
      <c r="BI163" s="169">
        <f>IF(N163="nulová",J163,0)</f>
        <v>0</v>
      </c>
      <c r="BJ163" s="17" t="s">
        <v>81</v>
      </c>
      <c r="BK163" s="169">
        <f>ROUND(I163*H163,2)</f>
        <v>0</v>
      </c>
      <c r="BL163" s="17" t="s">
        <v>133</v>
      </c>
      <c r="BM163" s="168" t="s">
        <v>179</v>
      </c>
    </row>
    <row r="164" spans="1:65" s="13" customFormat="1" ht="11">
      <c r="B164" s="170"/>
      <c r="D164" s="171" t="s">
        <v>135</v>
      </c>
      <c r="E164" s="172" t="s">
        <v>1</v>
      </c>
      <c r="F164" s="173" t="s">
        <v>136</v>
      </c>
      <c r="H164" s="174">
        <v>2.2480000000000002</v>
      </c>
      <c r="I164" s="175"/>
      <c r="L164" s="170"/>
      <c r="M164" s="176"/>
      <c r="N164" s="177"/>
      <c r="O164" s="177"/>
      <c r="P164" s="177"/>
      <c r="Q164" s="177"/>
      <c r="R164" s="177"/>
      <c r="S164" s="177"/>
      <c r="T164" s="178"/>
      <c r="AT164" s="172" t="s">
        <v>135</v>
      </c>
      <c r="AU164" s="172" t="s">
        <v>85</v>
      </c>
      <c r="AV164" s="13" t="s">
        <v>85</v>
      </c>
      <c r="AW164" s="13" t="s">
        <v>32</v>
      </c>
      <c r="AX164" s="13" t="s">
        <v>76</v>
      </c>
      <c r="AY164" s="172" t="s">
        <v>125</v>
      </c>
    </row>
    <row r="165" spans="1:65" s="13" customFormat="1" ht="11">
      <c r="B165" s="170"/>
      <c r="D165" s="171" t="s">
        <v>135</v>
      </c>
      <c r="E165" s="172" t="s">
        <v>1</v>
      </c>
      <c r="F165" s="173" t="s">
        <v>137</v>
      </c>
      <c r="H165" s="174">
        <v>2.0019999999999998</v>
      </c>
      <c r="I165" s="175"/>
      <c r="L165" s="170"/>
      <c r="M165" s="176"/>
      <c r="N165" s="177"/>
      <c r="O165" s="177"/>
      <c r="P165" s="177"/>
      <c r="Q165" s="177"/>
      <c r="R165" s="177"/>
      <c r="S165" s="177"/>
      <c r="T165" s="178"/>
      <c r="AT165" s="172" t="s">
        <v>135</v>
      </c>
      <c r="AU165" s="172" t="s">
        <v>85</v>
      </c>
      <c r="AV165" s="13" t="s">
        <v>85</v>
      </c>
      <c r="AW165" s="13" t="s">
        <v>32</v>
      </c>
      <c r="AX165" s="13" t="s">
        <v>76</v>
      </c>
      <c r="AY165" s="172" t="s">
        <v>125</v>
      </c>
    </row>
    <row r="166" spans="1:65" s="13" customFormat="1" ht="11">
      <c r="B166" s="170"/>
      <c r="D166" s="171" t="s">
        <v>135</v>
      </c>
      <c r="E166" s="172" t="s">
        <v>1</v>
      </c>
      <c r="F166" s="173" t="s">
        <v>138</v>
      </c>
      <c r="H166" s="174">
        <v>6.1219999999999999</v>
      </c>
      <c r="I166" s="175"/>
      <c r="L166" s="170"/>
      <c r="M166" s="176"/>
      <c r="N166" s="177"/>
      <c r="O166" s="177"/>
      <c r="P166" s="177"/>
      <c r="Q166" s="177"/>
      <c r="R166" s="177"/>
      <c r="S166" s="177"/>
      <c r="T166" s="178"/>
      <c r="AT166" s="172" t="s">
        <v>135</v>
      </c>
      <c r="AU166" s="172" t="s">
        <v>85</v>
      </c>
      <c r="AV166" s="13" t="s">
        <v>85</v>
      </c>
      <c r="AW166" s="13" t="s">
        <v>32</v>
      </c>
      <c r="AX166" s="13" t="s">
        <v>76</v>
      </c>
      <c r="AY166" s="172" t="s">
        <v>125</v>
      </c>
    </row>
    <row r="167" spans="1:65" s="13" customFormat="1" ht="11">
      <c r="B167" s="170"/>
      <c r="D167" s="171" t="s">
        <v>135</v>
      </c>
      <c r="E167" s="172" t="s">
        <v>1</v>
      </c>
      <c r="F167" s="173" t="s">
        <v>139</v>
      </c>
      <c r="H167" s="174">
        <v>2.3519999999999999</v>
      </c>
      <c r="I167" s="175"/>
      <c r="L167" s="170"/>
      <c r="M167" s="176"/>
      <c r="N167" s="177"/>
      <c r="O167" s="177"/>
      <c r="P167" s="177"/>
      <c r="Q167" s="177"/>
      <c r="R167" s="177"/>
      <c r="S167" s="177"/>
      <c r="T167" s="178"/>
      <c r="AT167" s="172" t="s">
        <v>135</v>
      </c>
      <c r="AU167" s="172" t="s">
        <v>85</v>
      </c>
      <c r="AV167" s="13" t="s">
        <v>85</v>
      </c>
      <c r="AW167" s="13" t="s">
        <v>32</v>
      </c>
      <c r="AX167" s="13" t="s">
        <v>76</v>
      </c>
      <c r="AY167" s="172" t="s">
        <v>125</v>
      </c>
    </row>
    <row r="168" spans="1:65" s="13" customFormat="1" ht="11">
      <c r="B168" s="170"/>
      <c r="D168" s="171" t="s">
        <v>135</v>
      </c>
      <c r="E168" s="172" t="s">
        <v>1</v>
      </c>
      <c r="F168" s="173" t="s">
        <v>140</v>
      </c>
      <c r="H168" s="174">
        <v>2.2959999999999998</v>
      </c>
      <c r="I168" s="175"/>
      <c r="L168" s="170"/>
      <c r="M168" s="176"/>
      <c r="N168" s="177"/>
      <c r="O168" s="177"/>
      <c r="P168" s="177"/>
      <c r="Q168" s="177"/>
      <c r="R168" s="177"/>
      <c r="S168" s="177"/>
      <c r="T168" s="178"/>
      <c r="AT168" s="172" t="s">
        <v>135</v>
      </c>
      <c r="AU168" s="172" t="s">
        <v>85</v>
      </c>
      <c r="AV168" s="13" t="s">
        <v>85</v>
      </c>
      <c r="AW168" s="13" t="s">
        <v>32</v>
      </c>
      <c r="AX168" s="13" t="s">
        <v>76</v>
      </c>
      <c r="AY168" s="172" t="s">
        <v>125</v>
      </c>
    </row>
    <row r="169" spans="1:65" s="14" customFormat="1" ht="11">
      <c r="B169" s="179"/>
      <c r="D169" s="171" t="s">
        <v>135</v>
      </c>
      <c r="E169" s="180" t="s">
        <v>1</v>
      </c>
      <c r="F169" s="181" t="s">
        <v>141</v>
      </c>
      <c r="H169" s="182">
        <v>15.02</v>
      </c>
      <c r="I169" s="183"/>
      <c r="L169" s="179"/>
      <c r="M169" s="184"/>
      <c r="N169" s="185"/>
      <c r="O169" s="185"/>
      <c r="P169" s="185"/>
      <c r="Q169" s="185"/>
      <c r="R169" s="185"/>
      <c r="S169" s="185"/>
      <c r="T169" s="186"/>
      <c r="AT169" s="180" t="s">
        <v>135</v>
      </c>
      <c r="AU169" s="180" t="s">
        <v>85</v>
      </c>
      <c r="AV169" s="14" t="s">
        <v>133</v>
      </c>
      <c r="AW169" s="14" t="s">
        <v>32</v>
      </c>
      <c r="AX169" s="14" t="s">
        <v>81</v>
      </c>
      <c r="AY169" s="180" t="s">
        <v>125</v>
      </c>
    </row>
    <row r="170" spans="1:65" s="2" customFormat="1" ht="21.75" customHeight="1">
      <c r="A170" s="32"/>
      <c r="B170" s="156"/>
      <c r="C170" s="157" t="s">
        <v>161</v>
      </c>
      <c r="D170" s="157" t="s">
        <v>128</v>
      </c>
      <c r="E170" s="158" t="s">
        <v>180</v>
      </c>
      <c r="F170" s="159" t="s">
        <v>181</v>
      </c>
      <c r="G170" s="160" t="s">
        <v>131</v>
      </c>
      <c r="H170" s="161">
        <v>7.2089999999999996</v>
      </c>
      <c r="I170" s="162"/>
      <c r="J170" s="163">
        <f>ROUND(I170*H170,2)</f>
        <v>0</v>
      </c>
      <c r="K170" s="159" t="s">
        <v>132</v>
      </c>
      <c r="L170" s="33"/>
      <c r="M170" s="164" t="s">
        <v>1</v>
      </c>
      <c r="N170" s="165" t="s">
        <v>41</v>
      </c>
      <c r="O170" s="58"/>
      <c r="P170" s="166">
        <f>O170*H170</f>
        <v>0</v>
      </c>
      <c r="Q170" s="166">
        <v>0</v>
      </c>
      <c r="R170" s="166">
        <f>Q170*H170</f>
        <v>0</v>
      </c>
      <c r="S170" s="166">
        <v>4.1000000000000002E-2</v>
      </c>
      <c r="T170" s="167">
        <f>S170*H170</f>
        <v>0.29556899999999997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8" t="s">
        <v>133</v>
      </c>
      <c r="AT170" s="168" t="s">
        <v>128</v>
      </c>
      <c r="AU170" s="168" t="s">
        <v>85</v>
      </c>
      <c r="AY170" s="17" t="s">
        <v>125</v>
      </c>
      <c r="BE170" s="169">
        <f>IF(N170="základní",J170,0)</f>
        <v>0</v>
      </c>
      <c r="BF170" s="169">
        <f>IF(N170="snížená",J170,0)</f>
        <v>0</v>
      </c>
      <c r="BG170" s="169">
        <f>IF(N170="zákl. přenesená",J170,0)</f>
        <v>0</v>
      </c>
      <c r="BH170" s="169">
        <f>IF(N170="sníž. přenesená",J170,0)</f>
        <v>0</v>
      </c>
      <c r="BI170" s="169">
        <f>IF(N170="nulová",J170,0)</f>
        <v>0</v>
      </c>
      <c r="BJ170" s="17" t="s">
        <v>81</v>
      </c>
      <c r="BK170" s="169">
        <f>ROUND(I170*H170,2)</f>
        <v>0</v>
      </c>
      <c r="BL170" s="17" t="s">
        <v>133</v>
      </c>
      <c r="BM170" s="168" t="s">
        <v>182</v>
      </c>
    </row>
    <row r="171" spans="1:65" s="13" customFormat="1" ht="11">
      <c r="B171" s="170"/>
      <c r="D171" s="171" t="s">
        <v>135</v>
      </c>
      <c r="E171" s="172" t="s">
        <v>1</v>
      </c>
      <c r="F171" s="173" t="s">
        <v>183</v>
      </c>
      <c r="H171" s="174">
        <v>1.9890000000000001</v>
      </c>
      <c r="I171" s="175"/>
      <c r="L171" s="170"/>
      <c r="M171" s="176"/>
      <c r="N171" s="177"/>
      <c r="O171" s="177"/>
      <c r="P171" s="177"/>
      <c r="Q171" s="177"/>
      <c r="R171" s="177"/>
      <c r="S171" s="177"/>
      <c r="T171" s="178"/>
      <c r="AT171" s="172" t="s">
        <v>135</v>
      </c>
      <c r="AU171" s="172" t="s">
        <v>85</v>
      </c>
      <c r="AV171" s="13" t="s">
        <v>85</v>
      </c>
      <c r="AW171" s="13" t="s">
        <v>32</v>
      </c>
      <c r="AX171" s="13" t="s">
        <v>76</v>
      </c>
      <c r="AY171" s="172" t="s">
        <v>125</v>
      </c>
    </row>
    <row r="172" spans="1:65" s="13" customFormat="1" ht="11">
      <c r="B172" s="170"/>
      <c r="D172" s="171" t="s">
        <v>135</v>
      </c>
      <c r="E172" s="172" t="s">
        <v>1</v>
      </c>
      <c r="F172" s="173" t="s">
        <v>184</v>
      </c>
      <c r="H172" s="174">
        <v>5.22</v>
      </c>
      <c r="I172" s="175"/>
      <c r="L172" s="170"/>
      <c r="M172" s="176"/>
      <c r="N172" s="177"/>
      <c r="O172" s="177"/>
      <c r="P172" s="177"/>
      <c r="Q172" s="177"/>
      <c r="R172" s="177"/>
      <c r="S172" s="177"/>
      <c r="T172" s="178"/>
      <c r="AT172" s="172" t="s">
        <v>135</v>
      </c>
      <c r="AU172" s="172" t="s">
        <v>85</v>
      </c>
      <c r="AV172" s="13" t="s">
        <v>85</v>
      </c>
      <c r="AW172" s="13" t="s">
        <v>32</v>
      </c>
      <c r="AX172" s="13" t="s">
        <v>76</v>
      </c>
      <c r="AY172" s="172" t="s">
        <v>125</v>
      </c>
    </row>
    <row r="173" spans="1:65" s="14" customFormat="1" ht="11">
      <c r="B173" s="179"/>
      <c r="D173" s="171" t="s">
        <v>135</v>
      </c>
      <c r="E173" s="180" t="s">
        <v>1</v>
      </c>
      <c r="F173" s="181" t="s">
        <v>141</v>
      </c>
      <c r="H173" s="182">
        <v>7.2089999999999996</v>
      </c>
      <c r="I173" s="183"/>
      <c r="L173" s="179"/>
      <c r="M173" s="184"/>
      <c r="N173" s="185"/>
      <c r="O173" s="185"/>
      <c r="P173" s="185"/>
      <c r="Q173" s="185"/>
      <c r="R173" s="185"/>
      <c r="S173" s="185"/>
      <c r="T173" s="186"/>
      <c r="AT173" s="180" t="s">
        <v>135</v>
      </c>
      <c r="AU173" s="180" t="s">
        <v>85</v>
      </c>
      <c r="AV173" s="14" t="s">
        <v>133</v>
      </c>
      <c r="AW173" s="14" t="s">
        <v>32</v>
      </c>
      <c r="AX173" s="14" t="s">
        <v>81</v>
      </c>
      <c r="AY173" s="180" t="s">
        <v>125</v>
      </c>
    </row>
    <row r="174" spans="1:65" s="2" customFormat="1" ht="21.75" customHeight="1">
      <c r="A174" s="32"/>
      <c r="B174" s="156"/>
      <c r="C174" s="157" t="s">
        <v>185</v>
      </c>
      <c r="D174" s="157" t="s">
        <v>128</v>
      </c>
      <c r="E174" s="158" t="s">
        <v>186</v>
      </c>
      <c r="F174" s="159" t="s">
        <v>187</v>
      </c>
      <c r="G174" s="160" t="s">
        <v>131</v>
      </c>
      <c r="H174" s="161">
        <v>4.1189999999999998</v>
      </c>
      <c r="I174" s="162"/>
      <c r="J174" s="163">
        <f>ROUND(I174*H174,2)</f>
        <v>0</v>
      </c>
      <c r="K174" s="159" t="s">
        <v>132</v>
      </c>
      <c r="L174" s="33"/>
      <c r="M174" s="164" t="s">
        <v>1</v>
      </c>
      <c r="N174" s="165" t="s">
        <v>41</v>
      </c>
      <c r="O174" s="58"/>
      <c r="P174" s="166">
        <f>O174*H174</f>
        <v>0</v>
      </c>
      <c r="Q174" s="166">
        <v>0</v>
      </c>
      <c r="R174" s="166">
        <f>Q174*H174</f>
        <v>0</v>
      </c>
      <c r="S174" s="166">
        <v>3.4000000000000002E-2</v>
      </c>
      <c r="T174" s="167">
        <f>S174*H174</f>
        <v>0.140046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68" t="s">
        <v>133</v>
      </c>
      <c r="AT174" s="168" t="s">
        <v>128</v>
      </c>
      <c r="AU174" s="168" t="s">
        <v>85</v>
      </c>
      <c r="AY174" s="17" t="s">
        <v>125</v>
      </c>
      <c r="BE174" s="169">
        <f>IF(N174="základní",J174,0)</f>
        <v>0</v>
      </c>
      <c r="BF174" s="169">
        <f>IF(N174="snížená",J174,0)</f>
        <v>0</v>
      </c>
      <c r="BG174" s="169">
        <f>IF(N174="zákl. přenesená",J174,0)</f>
        <v>0</v>
      </c>
      <c r="BH174" s="169">
        <f>IF(N174="sníž. přenesená",J174,0)</f>
        <v>0</v>
      </c>
      <c r="BI174" s="169">
        <f>IF(N174="nulová",J174,0)</f>
        <v>0</v>
      </c>
      <c r="BJ174" s="17" t="s">
        <v>81</v>
      </c>
      <c r="BK174" s="169">
        <f>ROUND(I174*H174,2)</f>
        <v>0</v>
      </c>
      <c r="BL174" s="17" t="s">
        <v>133</v>
      </c>
      <c r="BM174" s="168" t="s">
        <v>188</v>
      </c>
    </row>
    <row r="175" spans="1:65" s="13" customFormat="1" ht="11">
      <c r="B175" s="170"/>
      <c r="D175" s="171" t="s">
        <v>135</v>
      </c>
      <c r="E175" s="172" t="s">
        <v>1</v>
      </c>
      <c r="F175" s="173" t="s">
        <v>189</v>
      </c>
      <c r="H175" s="174">
        <v>2.048</v>
      </c>
      <c r="I175" s="175"/>
      <c r="L175" s="170"/>
      <c r="M175" s="176"/>
      <c r="N175" s="177"/>
      <c r="O175" s="177"/>
      <c r="P175" s="177"/>
      <c r="Q175" s="177"/>
      <c r="R175" s="177"/>
      <c r="S175" s="177"/>
      <c r="T175" s="178"/>
      <c r="AT175" s="172" t="s">
        <v>135</v>
      </c>
      <c r="AU175" s="172" t="s">
        <v>85</v>
      </c>
      <c r="AV175" s="13" t="s">
        <v>85</v>
      </c>
      <c r="AW175" s="13" t="s">
        <v>32</v>
      </c>
      <c r="AX175" s="13" t="s">
        <v>76</v>
      </c>
      <c r="AY175" s="172" t="s">
        <v>125</v>
      </c>
    </row>
    <row r="176" spans="1:65" s="13" customFormat="1" ht="11">
      <c r="B176" s="170"/>
      <c r="D176" s="171" t="s">
        <v>135</v>
      </c>
      <c r="E176" s="172" t="s">
        <v>1</v>
      </c>
      <c r="F176" s="173" t="s">
        <v>190</v>
      </c>
      <c r="H176" s="174">
        <v>2.0710000000000002</v>
      </c>
      <c r="I176" s="175"/>
      <c r="L176" s="170"/>
      <c r="M176" s="176"/>
      <c r="N176" s="177"/>
      <c r="O176" s="177"/>
      <c r="P176" s="177"/>
      <c r="Q176" s="177"/>
      <c r="R176" s="177"/>
      <c r="S176" s="177"/>
      <c r="T176" s="178"/>
      <c r="AT176" s="172" t="s">
        <v>135</v>
      </c>
      <c r="AU176" s="172" t="s">
        <v>85</v>
      </c>
      <c r="AV176" s="13" t="s">
        <v>85</v>
      </c>
      <c r="AW176" s="13" t="s">
        <v>32</v>
      </c>
      <c r="AX176" s="13" t="s">
        <v>76</v>
      </c>
      <c r="AY176" s="172" t="s">
        <v>125</v>
      </c>
    </row>
    <row r="177" spans="1:65" s="14" customFormat="1" ht="11">
      <c r="B177" s="179"/>
      <c r="D177" s="171" t="s">
        <v>135</v>
      </c>
      <c r="E177" s="180" t="s">
        <v>1</v>
      </c>
      <c r="F177" s="181" t="s">
        <v>141</v>
      </c>
      <c r="H177" s="182">
        <v>4.1189999999999998</v>
      </c>
      <c r="I177" s="183"/>
      <c r="L177" s="179"/>
      <c r="M177" s="184"/>
      <c r="N177" s="185"/>
      <c r="O177" s="185"/>
      <c r="P177" s="185"/>
      <c r="Q177" s="185"/>
      <c r="R177" s="185"/>
      <c r="S177" s="185"/>
      <c r="T177" s="186"/>
      <c r="AT177" s="180" t="s">
        <v>135</v>
      </c>
      <c r="AU177" s="180" t="s">
        <v>85</v>
      </c>
      <c r="AV177" s="14" t="s">
        <v>133</v>
      </c>
      <c r="AW177" s="14" t="s">
        <v>32</v>
      </c>
      <c r="AX177" s="14" t="s">
        <v>81</v>
      </c>
      <c r="AY177" s="180" t="s">
        <v>125</v>
      </c>
    </row>
    <row r="178" spans="1:65" s="2" customFormat="1" ht="16.5" customHeight="1">
      <c r="A178" s="32"/>
      <c r="B178" s="156"/>
      <c r="C178" s="157" t="s">
        <v>191</v>
      </c>
      <c r="D178" s="157" t="s">
        <v>128</v>
      </c>
      <c r="E178" s="158" t="s">
        <v>192</v>
      </c>
      <c r="F178" s="159" t="s">
        <v>193</v>
      </c>
      <c r="G178" s="160" t="s">
        <v>131</v>
      </c>
      <c r="H178" s="161">
        <v>1.9350000000000001</v>
      </c>
      <c r="I178" s="162"/>
      <c r="J178" s="163">
        <f>ROUND(I178*H178,2)</f>
        <v>0</v>
      </c>
      <c r="K178" s="159" t="s">
        <v>132</v>
      </c>
      <c r="L178" s="33"/>
      <c r="M178" s="164" t="s">
        <v>1</v>
      </c>
      <c r="N178" s="165" t="s">
        <v>41</v>
      </c>
      <c r="O178" s="58"/>
      <c r="P178" s="166">
        <f>O178*H178</f>
        <v>0</v>
      </c>
      <c r="Q178" s="166">
        <v>0</v>
      </c>
      <c r="R178" s="166">
        <f>Q178*H178</f>
        <v>0</v>
      </c>
      <c r="S178" s="166">
        <v>8.3000000000000004E-2</v>
      </c>
      <c r="T178" s="167">
        <f>S178*H178</f>
        <v>0.16060500000000003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8" t="s">
        <v>133</v>
      </c>
      <c r="AT178" s="168" t="s">
        <v>128</v>
      </c>
      <c r="AU178" s="168" t="s">
        <v>85</v>
      </c>
      <c r="AY178" s="17" t="s">
        <v>125</v>
      </c>
      <c r="BE178" s="169">
        <f>IF(N178="základní",J178,0)</f>
        <v>0</v>
      </c>
      <c r="BF178" s="169">
        <f>IF(N178="snížená",J178,0)</f>
        <v>0</v>
      </c>
      <c r="BG178" s="169">
        <f>IF(N178="zákl. přenesená",J178,0)</f>
        <v>0</v>
      </c>
      <c r="BH178" s="169">
        <f>IF(N178="sníž. přenesená",J178,0)</f>
        <v>0</v>
      </c>
      <c r="BI178" s="169">
        <f>IF(N178="nulová",J178,0)</f>
        <v>0</v>
      </c>
      <c r="BJ178" s="17" t="s">
        <v>81</v>
      </c>
      <c r="BK178" s="169">
        <f>ROUND(I178*H178,2)</f>
        <v>0</v>
      </c>
      <c r="BL178" s="17" t="s">
        <v>133</v>
      </c>
      <c r="BM178" s="168" t="s">
        <v>194</v>
      </c>
    </row>
    <row r="179" spans="1:65" s="13" customFormat="1" ht="11">
      <c r="B179" s="170"/>
      <c r="D179" s="171" t="s">
        <v>135</v>
      </c>
      <c r="E179" s="172" t="s">
        <v>1</v>
      </c>
      <c r="F179" s="173" t="s">
        <v>195</v>
      </c>
      <c r="H179" s="174">
        <v>1.9350000000000001</v>
      </c>
      <c r="I179" s="175"/>
      <c r="L179" s="170"/>
      <c r="M179" s="176"/>
      <c r="N179" s="177"/>
      <c r="O179" s="177"/>
      <c r="P179" s="177"/>
      <c r="Q179" s="177"/>
      <c r="R179" s="177"/>
      <c r="S179" s="177"/>
      <c r="T179" s="178"/>
      <c r="AT179" s="172" t="s">
        <v>135</v>
      </c>
      <c r="AU179" s="172" t="s">
        <v>85</v>
      </c>
      <c r="AV179" s="13" t="s">
        <v>85</v>
      </c>
      <c r="AW179" s="13" t="s">
        <v>32</v>
      </c>
      <c r="AX179" s="13" t="s">
        <v>81</v>
      </c>
      <c r="AY179" s="172" t="s">
        <v>125</v>
      </c>
    </row>
    <row r="180" spans="1:65" s="12" customFormat="1" ht="22.75" customHeight="1">
      <c r="B180" s="143"/>
      <c r="D180" s="144" t="s">
        <v>75</v>
      </c>
      <c r="E180" s="154" t="s">
        <v>196</v>
      </c>
      <c r="F180" s="154" t="s">
        <v>197</v>
      </c>
      <c r="I180" s="146"/>
      <c r="J180" s="155">
        <f>BK180</f>
        <v>0</v>
      </c>
      <c r="L180" s="143"/>
      <c r="M180" s="148"/>
      <c r="N180" s="149"/>
      <c r="O180" s="149"/>
      <c r="P180" s="150">
        <f>SUM(P181:P185)</f>
        <v>0</v>
      </c>
      <c r="Q180" s="149"/>
      <c r="R180" s="150">
        <f>SUM(R181:R185)</f>
        <v>0</v>
      </c>
      <c r="S180" s="149"/>
      <c r="T180" s="151">
        <f>SUM(T181:T185)</f>
        <v>0</v>
      </c>
      <c r="AR180" s="144" t="s">
        <v>81</v>
      </c>
      <c r="AT180" s="152" t="s">
        <v>75</v>
      </c>
      <c r="AU180" s="152" t="s">
        <v>81</v>
      </c>
      <c r="AY180" s="144" t="s">
        <v>125</v>
      </c>
      <c r="BK180" s="153">
        <f>SUM(BK181:BK185)</f>
        <v>0</v>
      </c>
    </row>
    <row r="181" spans="1:65" s="2" customFormat="1" ht="21.75" customHeight="1">
      <c r="A181" s="32"/>
      <c r="B181" s="156"/>
      <c r="C181" s="157" t="s">
        <v>198</v>
      </c>
      <c r="D181" s="157" t="s">
        <v>128</v>
      </c>
      <c r="E181" s="158" t="s">
        <v>199</v>
      </c>
      <c r="F181" s="159" t="s">
        <v>200</v>
      </c>
      <c r="G181" s="160" t="s">
        <v>201</v>
      </c>
      <c r="H181" s="161">
        <v>33.450000000000003</v>
      </c>
      <c r="I181" s="162"/>
      <c r="J181" s="163">
        <f>ROUND(I181*H181,2)</f>
        <v>0</v>
      </c>
      <c r="K181" s="159" t="s">
        <v>132</v>
      </c>
      <c r="L181" s="33"/>
      <c r="M181" s="164" t="s">
        <v>1</v>
      </c>
      <c r="N181" s="165" t="s">
        <v>41</v>
      </c>
      <c r="O181" s="58"/>
      <c r="P181" s="166">
        <f>O181*H181</f>
        <v>0</v>
      </c>
      <c r="Q181" s="166">
        <v>0</v>
      </c>
      <c r="R181" s="166">
        <f>Q181*H181</f>
        <v>0</v>
      </c>
      <c r="S181" s="166">
        <v>0</v>
      </c>
      <c r="T181" s="167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68" t="s">
        <v>133</v>
      </c>
      <c r="AT181" s="168" t="s">
        <v>128</v>
      </c>
      <c r="AU181" s="168" t="s">
        <v>85</v>
      </c>
      <c r="AY181" s="17" t="s">
        <v>125</v>
      </c>
      <c r="BE181" s="169">
        <f>IF(N181="základní",J181,0)</f>
        <v>0</v>
      </c>
      <c r="BF181" s="169">
        <f>IF(N181="snížená",J181,0)</f>
        <v>0</v>
      </c>
      <c r="BG181" s="169">
        <f>IF(N181="zákl. přenesená",J181,0)</f>
        <v>0</v>
      </c>
      <c r="BH181" s="169">
        <f>IF(N181="sníž. přenesená",J181,0)</f>
        <v>0</v>
      </c>
      <c r="BI181" s="169">
        <f>IF(N181="nulová",J181,0)</f>
        <v>0</v>
      </c>
      <c r="BJ181" s="17" t="s">
        <v>81</v>
      </c>
      <c r="BK181" s="169">
        <f>ROUND(I181*H181,2)</f>
        <v>0</v>
      </c>
      <c r="BL181" s="17" t="s">
        <v>133</v>
      </c>
      <c r="BM181" s="168" t="s">
        <v>202</v>
      </c>
    </row>
    <row r="182" spans="1:65" s="2" customFormat="1" ht="21.75" customHeight="1">
      <c r="A182" s="32"/>
      <c r="B182" s="156"/>
      <c r="C182" s="157" t="s">
        <v>203</v>
      </c>
      <c r="D182" s="157" t="s">
        <v>128</v>
      </c>
      <c r="E182" s="158" t="s">
        <v>204</v>
      </c>
      <c r="F182" s="159" t="s">
        <v>205</v>
      </c>
      <c r="G182" s="160" t="s">
        <v>201</v>
      </c>
      <c r="H182" s="161">
        <v>33.450000000000003</v>
      </c>
      <c r="I182" s="162"/>
      <c r="J182" s="163">
        <f>ROUND(I182*H182,2)</f>
        <v>0</v>
      </c>
      <c r="K182" s="159" t="s">
        <v>132</v>
      </c>
      <c r="L182" s="33"/>
      <c r="M182" s="164" t="s">
        <v>1</v>
      </c>
      <c r="N182" s="165" t="s">
        <v>41</v>
      </c>
      <c r="O182" s="58"/>
      <c r="P182" s="166">
        <f>O182*H182</f>
        <v>0</v>
      </c>
      <c r="Q182" s="166">
        <v>0</v>
      </c>
      <c r="R182" s="166">
        <f>Q182*H182</f>
        <v>0</v>
      </c>
      <c r="S182" s="166">
        <v>0</v>
      </c>
      <c r="T182" s="167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8" t="s">
        <v>133</v>
      </c>
      <c r="AT182" s="168" t="s">
        <v>128</v>
      </c>
      <c r="AU182" s="168" t="s">
        <v>85</v>
      </c>
      <c r="AY182" s="17" t="s">
        <v>125</v>
      </c>
      <c r="BE182" s="169">
        <f>IF(N182="základní",J182,0)</f>
        <v>0</v>
      </c>
      <c r="BF182" s="169">
        <f>IF(N182="snížená",J182,0)</f>
        <v>0</v>
      </c>
      <c r="BG182" s="169">
        <f>IF(N182="zákl. přenesená",J182,0)</f>
        <v>0</v>
      </c>
      <c r="BH182" s="169">
        <f>IF(N182="sníž. přenesená",J182,0)</f>
        <v>0</v>
      </c>
      <c r="BI182" s="169">
        <f>IF(N182="nulová",J182,0)</f>
        <v>0</v>
      </c>
      <c r="BJ182" s="17" t="s">
        <v>81</v>
      </c>
      <c r="BK182" s="169">
        <f>ROUND(I182*H182,2)</f>
        <v>0</v>
      </c>
      <c r="BL182" s="17" t="s">
        <v>133</v>
      </c>
      <c r="BM182" s="168" t="s">
        <v>206</v>
      </c>
    </row>
    <row r="183" spans="1:65" s="2" customFormat="1" ht="21.75" customHeight="1">
      <c r="A183" s="32"/>
      <c r="B183" s="156"/>
      <c r="C183" s="157" t="s">
        <v>207</v>
      </c>
      <c r="D183" s="157" t="s">
        <v>128</v>
      </c>
      <c r="E183" s="158" t="s">
        <v>208</v>
      </c>
      <c r="F183" s="159" t="s">
        <v>209</v>
      </c>
      <c r="G183" s="160" t="s">
        <v>201</v>
      </c>
      <c r="H183" s="161">
        <v>970.05</v>
      </c>
      <c r="I183" s="162"/>
      <c r="J183" s="163">
        <f>ROUND(I183*H183,2)</f>
        <v>0</v>
      </c>
      <c r="K183" s="159" t="s">
        <v>132</v>
      </c>
      <c r="L183" s="33"/>
      <c r="M183" s="164" t="s">
        <v>1</v>
      </c>
      <c r="N183" s="165" t="s">
        <v>41</v>
      </c>
      <c r="O183" s="58"/>
      <c r="P183" s="166">
        <f>O183*H183</f>
        <v>0</v>
      </c>
      <c r="Q183" s="166">
        <v>0</v>
      </c>
      <c r="R183" s="166">
        <f>Q183*H183</f>
        <v>0</v>
      </c>
      <c r="S183" s="166">
        <v>0</v>
      </c>
      <c r="T183" s="167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68" t="s">
        <v>133</v>
      </c>
      <c r="AT183" s="168" t="s">
        <v>128</v>
      </c>
      <c r="AU183" s="168" t="s">
        <v>85</v>
      </c>
      <c r="AY183" s="17" t="s">
        <v>125</v>
      </c>
      <c r="BE183" s="169">
        <f>IF(N183="základní",J183,0)</f>
        <v>0</v>
      </c>
      <c r="BF183" s="169">
        <f>IF(N183="snížená",J183,0)</f>
        <v>0</v>
      </c>
      <c r="BG183" s="169">
        <f>IF(N183="zákl. přenesená",J183,0)</f>
        <v>0</v>
      </c>
      <c r="BH183" s="169">
        <f>IF(N183="sníž. přenesená",J183,0)</f>
        <v>0</v>
      </c>
      <c r="BI183" s="169">
        <f>IF(N183="nulová",J183,0)</f>
        <v>0</v>
      </c>
      <c r="BJ183" s="17" t="s">
        <v>81</v>
      </c>
      <c r="BK183" s="169">
        <f>ROUND(I183*H183,2)</f>
        <v>0</v>
      </c>
      <c r="BL183" s="17" t="s">
        <v>133</v>
      </c>
      <c r="BM183" s="168" t="s">
        <v>210</v>
      </c>
    </row>
    <row r="184" spans="1:65" s="13" customFormat="1" ht="11">
      <c r="B184" s="170"/>
      <c r="D184" s="171" t="s">
        <v>135</v>
      </c>
      <c r="F184" s="173" t="s">
        <v>211</v>
      </c>
      <c r="H184" s="174">
        <v>970.05</v>
      </c>
      <c r="I184" s="175"/>
      <c r="L184" s="170"/>
      <c r="M184" s="176"/>
      <c r="N184" s="177"/>
      <c r="O184" s="177"/>
      <c r="P184" s="177"/>
      <c r="Q184" s="177"/>
      <c r="R184" s="177"/>
      <c r="S184" s="177"/>
      <c r="T184" s="178"/>
      <c r="AT184" s="172" t="s">
        <v>135</v>
      </c>
      <c r="AU184" s="172" t="s">
        <v>85</v>
      </c>
      <c r="AV184" s="13" t="s">
        <v>85</v>
      </c>
      <c r="AW184" s="13" t="s">
        <v>3</v>
      </c>
      <c r="AX184" s="13" t="s">
        <v>81</v>
      </c>
      <c r="AY184" s="172" t="s">
        <v>125</v>
      </c>
    </row>
    <row r="185" spans="1:65" s="2" customFormat="1" ht="21.75" customHeight="1">
      <c r="A185" s="32"/>
      <c r="B185" s="156"/>
      <c r="C185" s="157" t="s">
        <v>8</v>
      </c>
      <c r="D185" s="157" t="s">
        <v>128</v>
      </c>
      <c r="E185" s="158" t="s">
        <v>212</v>
      </c>
      <c r="F185" s="159" t="s">
        <v>213</v>
      </c>
      <c r="G185" s="160" t="s">
        <v>201</v>
      </c>
      <c r="H185" s="161">
        <v>33.450000000000003</v>
      </c>
      <c r="I185" s="162"/>
      <c r="J185" s="163">
        <f>ROUND(I185*H185,2)</f>
        <v>0</v>
      </c>
      <c r="K185" s="159" t="s">
        <v>132</v>
      </c>
      <c r="L185" s="33"/>
      <c r="M185" s="164" t="s">
        <v>1</v>
      </c>
      <c r="N185" s="165" t="s">
        <v>41</v>
      </c>
      <c r="O185" s="58"/>
      <c r="P185" s="166">
        <f>O185*H185</f>
        <v>0</v>
      </c>
      <c r="Q185" s="166">
        <v>0</v>
      </c>
      <c r="R185" s="166">
        <f>Q185*H185</f>
        <v>0</v>
      </c>
      <c r="S185" s="166">
        <v>0</v>
      </c>
      <c r="T185" s="167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8" t="s">
        <v>133</v>
      </c>
      <c r="AT185" s="168" t="s">
        <v>128</v>
      </c>
      <c r="AU185" s="168" t="s">
        <v>85</v>
      </c>
      <c r="AY185" s="17" t="s">
        <v>125</v>
      </c>
      <c r="BE185" s="169">
        <f>IF(N185="základní",J185,0)</f>
        <v>0</v>
      </c>
      <c r="BF185" s="169">
        <f>IF(N185="snížená",J185,0)</f>
        <v>0</v>
      </c>
      <c r="BG185" s="169">
        <f>IF(N185="zákl. přenesená",J185,0)</f>
        <v>0</v>
      </c>
      <c r="BH185" s="169">
        <f>IF(N185="sníž. přenesená",J185,0)</f>
        <v>0</v>
      </c>
      <c r="BI185" s="169">
        <f>IF(N185="nulová",J185,0)</f>
        <v>0</v>
      </c>
      <c r="BJ185" s="17" t="s">
        <v>81</v>
      </c>
      <c r="BK185" s="169">
        <f>ROUND(I185*H185,2)</f>
        <v>0</v>
      </c>
      <c r="BL185" s="17" t="s">
        <v>133</v>
      </c>
      <c r="BM185" s="168" t="s">
        <v>214</v>
      </c>
    </row>
    <row r="186" spans="1:65" s="12" customFormat="1" ht="22.75" customHeight="1">
      <c r="B186" s="143"/>
      <c r="D186" s="144" t="s">
        <v>75</v>
      </c>
      <c r="E186" s="154" t="s">
        <v>215</v>
      </c>
      <c r="F186" s="154" t="s">
        <v>216</v>
      </c>
      <c r="I186" s="146"/>
      <c r="J186" s="155">
        <f>BK186</f>
        <v>0</v>
      </c>
      <c r="L186" s="143"/>
      <c r="M186" s="148"/>
      <c r="N186" s="149"/>
      <c r="O186" s="149"/>
      <c r="P186" s="150">
        <f>P187</f>
        <v>0</v>
      </c>
      <c r="Q186" s="149"/>
      <c r="R186" s="150">
        <f>R187</f>
        <v>0</v>
      </c>
      <c r="S186" s="149"/>
      <c r="T186" s="151">
        <f>T187</f>
        <v>0</v>
      </c>
      <c r="AR186" s="144" t="s">
        <v>81</v>
      </c>
      <c r="AT186" s="152" t="s">
        <v>75</v>
      </c>
      <c r="AU186" s="152" t="s">
        <v>81</v>
      </c>
      <c r="AY186" s="144" t="s">
        <v>125</v>
      </c>
      <c r="BK186" s="153">
        <f>BK187</f>
        <v>0</v>
      </c>
    </row>
    <row r="187" spans="1:65" s="2" customFormat="1" ht="16.5" customHeight="1">
      <c r="A187" s="32"/>
      <c r="B187" s="156"/>
      <c r="C187" s="157" t="s">
        <v>217</v>
      </c>
      <c r="D187" s="157" t="s">
        <v>128</v>
      </c>
      <c r="E187" s="158" t="s">
        <v>218</v>
      </c>
      <c r="F187" s="159" t="s">
        <v>219</v>
      </c>
      <c r="G187" s="160" t="s">
        <v>201</v>
      </c>
      <c r="H187" s="161">
        <v>28.725999999999999</v>
      </c>
      <c r="I187" s="162"/>
      <c r="J187" s="163">
        <f>ROUND(I187*H187,2)</f>
        <v>0</v>
      </c>
      <c r="K187" s="159" t="s">
        <v>132</v>
      </c>
      <c r="L187" s="33"/>
      <c r="M187" s="164" t="s">
        <v>1</v>
      </c>
      <c r="N187" s="165" t="s">
        <v>41</v>
      </c>
      <c r="O187" s="58"/>
      <c r="P187" s="166">
        <f>O187*H187</f>
        <v>0</v>
      </c>
      <c r="Q187" s="166">
        <v>0</v>
      </c>
      <c r="R187" s="166">
        <f>Q187*H187</f>
        <v>0</v>
      </c>
      <c r="S187" s="166">
        <v>0</v>
      </c>
      <c r="T187" s="167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8" t="s">
        <v>133</v>
      </c>
      <c r="AT187" s="168" t="s">
        <v>128</v>
      </c>
      <c r="AU187" s="168" t="s">
        <v>85</v>
      </c>
      <c r="AY187" s="17" t="s">
        <v>125</v>
      </c>
      <c r="BE187" s="169">
        <f>IF(N187="základní",J187,0)</f>
        <v>0</v>
      </c>
      <c r="BF187" s="169">
        <f>IF(N187="snížená",J187,0)</f>
        <v>0</v>
      </c>
      <c r="BG187" s="169">
        <f>IF(N187="zákl. přenesená",J187,0)</f>
        <v>0</v>
      </c>
      <c r="BH187" s="169">
        <f>IF(N187="sníž. přenesená",J187,0)</f>
        <v>0</v>
      </c>
      <c r="BI187" s="169">
        <f>IF(N187="nulová",J187,0)</f>
        <v>0</v>
      </c>
      <c r="BJ187" s="17" t="s">
        <v>81</v>
      </c>
      <c r="BK187" s="169">
        <f>ROUND(I187*H187,2)</f>
        <v>0</v>
      </c>
      <c r="BL187" s="17" t="s">
        <v>133</v>
      </c>
      <c r="BM187" s="168" t="s">
        <v>220</v>
      </c>
    </row>
    <row r="188" spans="1:65" s="12" customFormat="1" ht="26" customHeight="1">
      <c r="B188" s="143"/>
      <c r="D188" s="144" t="s">
        <v>75</v>
      </c>
      <c r="E188" s="145" t="s">
        <v>221</v>
      </c>
      <c r="F188" s="145" t="s">
        <v>222</v>
      </c>
      <c r="I188" s="146"/>
      <c r="J188" s="147">
        <f>BK188</f>
        <v>0</v>
      </c>
      <c r="L188" s="143"/>
      <c r="M188" s="148"/>
      <c r="N188" s="149"/>
      <c r="O188" s="149"/>
      <c r="P188" s="150">
        <f>P189+P246+P300+P304+P306+P312+P325+P345</f>
        <v>0</v>
      </c>
      <c r="Q188" s="149"/>
      <c r="R188" s="150">
        <f>R189+R246+R300+R304+R306+R312+R325+R345</f>
        <v>5.26594915</v>
      </c>
      <c r="S188" s="149"/>
      <c r="T188" s="151">
        <f>T189+T246+T300+T304+T306+T312+T325+T345</f>
        <v>32.027211469999997</v>
      </c>
      <c r="AR188" s="144" t="s">
        <v>85</v>
      </c>
      <c r="AT188" s="152" t="s">
        <v>75</v>
      </c>
      <c r="AU188" s="152" t="s">
        <v>76</v>
      </c>
      <c r="AY188" s="144" t="s">
        <v>125</v>
      </c>
      <c r="BK188" s="153">
        <f>BK189+BK246+BK300+BK304+BK306+BK312+BK325+BK345</f>
        <v>0</v>
      </c>
    </row>
    <row r="189" spans="1:65" s="12" customFormat="1" ht="22.75" customHeight="1">
      <c r="B189" s="143"/>
      <c r="D189" s="144" t="s">
        <v>75</v>
      </c>
      <c r="E189" s="154" t="s">
        <v>223</v>
      </c>
      <c r="F189" s="154" t="s">
        <v>224</v>
      </c>
      <c r="I189" s="146"/>
      <c r="J189" s="155">
        <f>BK189</f>
        <v>0</v>
      </c>
      <c r="L189" s="143"/>
      <c r="M189" s="148"/>
      <c r="N189" s="149"/>
      <c r="O189" s="149"/>
      <c r="P189" s="150">
        <f>SUM(P190:P245)</f>
        <v>0</v>
      </c>
      <c r="Q189" s="149"/>
      <c r="R189" s="150">
        <f>SUM(R190:R245)</f>
        <v>1.8653632</v>
      </c>
      <c r="S189" s="149"/>
      <c r="T189" s="151">
        <f>SUM(T190:T245)</f>
        <v>5.12</v>
      </c>
      <c r="AR189" s="144" t="s">
        <v>85</v>
      </c>
      <c r="AT189" s="152" t="s">
        <v>75</v>
      </c>
      <c r="AU189" s="152" t="s">
        <v>81</v>
      </c>
      <c r="AY189" s="144" t="s">
        <v>125</v>
      </c>
      <c r="BK189" s="153">
        <f>SUM(BK190:BK245)</f>
        <v>0</v>
      </c>
    </row>
    <row r="190" spans="1:65" s="2" customFormat="1" ht="16.5" customHeight="1">
      <c r="A190" s="32"/>
      <c r="B190" s="156"/>
      <c r="C190" s="157" t="s">
        <v>225</v>
      </c>
      <c r="D190" s="157" t="s">
        <v>128</v>
      </c>
      <c r="E190" s="158" t="s">
        <v>226</v>
      </c>
      <c r="F190" s="159" t="s">
        <v>227</v>
      </c>
      <c r="G190" s="160" t="s">
        <v>131</v>
      </c>
      <c r="H190" s="161">
        <v>160</v>
      </c>
      <c r="I190" s="162"/>
      <c r="J190" s="163">
        <f>ROUND(I190*H190,2)</f>
        <v>0</v>
      </c>
      <c r="K190" s="159" t="s">
        <v>132</v>
      </c>
      <c r="L190" s="33"/>
      <c r="M190" s="164" t="s">
        <v>1</v>
      </c>
      <c r="N190" s="165" t="s">
        <v>41</v>
      </c>
      <c r="O190" s="58"/>
      <c r="P190" s="166">
        <f>O190*H190</f>
        <v>0</v>
      </c>
      <c r="Q190" s="166">
        <v>0</v>
      </c>
      <c r="R190" s="166">
        <f>Q190*H190</f>
        <v>0</v>
      </c>
      <c r="S190" s="166">
        <v>1.4E-2</v>
      </c>
      <c r="T190" s="167">
        <f>S190*H190</f>
        <v>2.2400000000000002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8" t="s">
        <v>217</v>
      </c>
      <c r="AT190" s="168" t="s">
        <v>128</v>
      </c>
      <c r="AU190" s="168" t="s">
        <v>85</v>
      </c>
      <c r="AY190" s="17" t="s">
        <v>125</v>
      </c>
      <c r="BE190" s="169">
        <f>IF(N190="základní",J190,0)</f>
        <v>0</v>
      </c>
      <c r="BF190" s="169">
        <f>IF(N190="snížená",J190,0)</f>
        <v>0</v>
      </c>
      <c r="BG190" s="169">
        <f>IF(N190="zákl. přenesená",J190,0)</f>
        <v>0</v>
      </c>
      <c r="BH190" s="169">
        <f>IF(N190="sníž. přenesená",J190,0)</f>
        <v>0</v>
      </c>
      <c r="BI190" s="169">
        <f>IF(N190="nulová",J190,0)</f>
        <v>0</v>
      </c>
      <c r="BJ190" s="17" t="s">
        <v>81</v>
      </c>
      <c r="BK190" s="169">
        <f>ROUND(I190*H190,2)</f>
        <v>0</v>
      </c>
      <c r="BL190" s="17" t="s">
        <v>217</v>
      </c>
      <c r="BM190" s="168" t="s">
        <v>228</v>
      </c>
    </row>
    <row r="191" spans="1:65" s="15" customFormat="1" ht="11">
      <c r="B191" s="187"/>
      <c r="D191" s="171" t="s">
        <v>135</v>
      </c>
      <c r="E191" s="188" t="s">
        <v>1</v>
      </c>
      <c r="F191" s="189" t="s">
        <v>229</v>
      </c>
      <c r="H191" s="188" t="s">
        <v>1</v>
      </c>
      <c r="I191" s="190"/>
      <c r="L191" s="187"/>
      <c r="M191" s="191"/>
      <c r="N191" s="192"/>
      <c r="O191" s="192"/>
      <c r="P191" s="192"/>
      <c r="Q191" s="192"/>
      <c r="R191" s="192"/>
      <c r="S191" s="192"/>
      <c r="T191" s="193"/>
      <c r="AT191" s="188" t="s">
        <v>135</v>
      </c>
      <c r="AU191" s="188" t="s">
        <v>85</v>
      </c>
      <c r="AV191" s="15" t="s">
        <v>81</v>
      </c>
      <c r="AW191" s="15" t="s">
        <v>32</v>
      </c>
      <c r="AX191" s="15" t="s">
        <v>76</v>
      </c>
      <c r="AY191" s="188" t="s">
        <v>125</v>
      </c>
    </row>
    <row r="192" spans="1:65" s="13" customFormat="1" ht="11">
      <c r="B192" s="170"/>
      <c r="D192" s="171" t="s">
        <v>135</v>
      </c>
      <c r="E192" s="172" t="s">
        <v>1</v>
      </c>
      <c r="F192" s="173" t="s">
        <v>230</v>
      </c>
      <c r="H192" s="174">
        <v>127.84</v>
      </c>
      <c r="I192" s="175"/>
      <c r="L192" s="170"/>
      <c r="M192" s="176"/>
      <c r="N192" s="177"/>
      <c r="O192" s="177"/>
      <c r="P192" s="177"/>
      <c r="Q192" s="177"/>
      <c r="R192" s="177"/>
      <c r="S192" s="177"/>
      <c r="T192" s="178"/>
      <c r="AT192" s="172" t="s">
        <v>135</v>
      </c>
      <c r="AU192" s="172" t="s">
        <v>85</v>
      </c>
      <c r="AV192" s="13" t="s">
        <v>85</v>
      </c>
      <c r="AW192" s="13" t="s">
        <v>32</v>
      </c>
      <c r="AX192" s="13" t="s">
        <v>76</v>
      </c>
      <c r="AY192" s="172" t="s">
        <v>125</v>
      </c>
    </row>
    <row r="193" spans="1:65" s="13" customFormat="1" ht="11">
      <c r="B193" s="170"/>
      <c r="D193" s="171" t="s">
        <v>135</v>
      </c>
      <c r="E193" s="172" t="s">
        <v>1</v>
      </c>
      <c r="F193" s="173" t="s">
        <v>231</v>
      </c>
      <c r="H193" s="174">
        <v>28.98</v>
      </c>
      <c r="I193" s="175"/>
      <c r="L193" s="170"/>
      <c r="M193" s="176"/>
      <c r="N193" s="177"/>
      <c r="O193" s="177"/>
      <c r="P193" s="177"/>
      <c r="Q193" s="177"/>
      <c r="R193" s="177"/>
      <c r="S193" s="177"/>
      <c r="T193" s="178"/>
      <c r="AT193" s="172" t="s">
        <v>135</v>
      </c>
      <c r="AU193" s="172" t="s">
        <v>85</v>
      </c>
      <c r="AV193" s="13" t="s">
        <v>85</v>
      </c>
      <c r="AW193" s="13" t="s">
        <v>32</v>
      </c>
      <c r="AX193" s="13" t="s">
        <v>76</v>
      </c>
      <c r="AY193" s="172" t="s">
        <v>125</v>
      </c>
    </row>
    <row r="194" spans="1:65" s="14" customFormat="1" ht="11">
      <c r="B194" s="179"/>
      <c r="D194" s="171" t="s">
        <v>135</v>
      </c>
      <c r="E194" s="180" t="s">
        <v>1</v>
      </c>
      <c r="F194" s="181" t="s">
        <v>141</v>
      </c>
      <c r="H194" s="182">
        <v>156.82</v>
      </c>
      <c r="I194" s="183"/>
      <c r="L194" s="179"/>
      <c r="M194" s="184"/>
      <c r="N194" s="185"/>
      <c r="O194" s="185"/>
      <c r="P194" s="185"/>
      <c r="Q194" s="185"/>
      <c r="R194" s="185"/>
      <c r="S194" s="185"/>
      <c r="T194" s="186"/>
      <c r="AT194" s="180" t="s">
        <v>135</v>
      </c>
      <c r="AU194" s="180" t="s">
        <v>85</v>
      </c>
      <c r="AV194" s="14" t="s">
        <v>133</v>
      </c>
      <c r="AW194" s="14" t="s">
        <v>32</v>
      </c>
      <c r="AX194" s="14" t="s">
        <v>76</v>
      </c>
      <c r="AY194" s="180" t="s">
        <v>125</v>
      </c>
    </row>
    <row r="195" spans="1:65" s="13" customFormat="1" ht="11">
      <c r="B195" s="170"/>
      <c r="D195" s="171" t="s">
        <v>135</v>
      </c>
      <c r="E195" s="172" t="s">
        <v>1</v>
      </c>
      <c r="F195" s="173" t="s">
        <v>232</v>
      </c>
      <c r="H195" s="174">
        <v>160</v>
      </c>
      <c r="I195" s="175"/>
      <c r="L195" s="170"/>
      <c r="M195" s="176"/>
      <c r="N195" s="177"/>
      <c r="O195" s="177"/>
      <c r="P195" s="177"/>
      <c r="Q195" s="177"/>
      <c r="R195" s="177"/>
      <c r="S195" s="177"/>
      <c r="T195" s="178"/>
      <c r="AT195" s="172" t="s">
        <v>135</v>
      </c>
      <c r="AU195" s="172" t="s">
        <v>85</v>
      </c>
      <c r="AV195" s="13" t="s">
        <v>85</v>
      </c>
      <c r="AW195" s="13" t="s">
        <v>32</v>
      </c>
      <c r="AX195" s="13" t="s">
        <v>81</v>
      </c>
      <c r="AY195" s="172" t="s">
        <v>125</v>
      </c>
    </row>
    <row r="196" spans="1:65" s="2" customFormat="1" ht="21.75" customHeight="1">
      <c r="A196" s="32"/>
      <c r="B196" s="156"/>
      <c r="C196" s="157" t="s">
        <v>233</v>
      </c>
      <c r="D196" s="157" t="s">
        <v>128</v>
      </c>
      <c r="E196" s="158" t="s">
        <v>234</v>
      </c>
      <c r="F196" s="159" t="s">
        <v>235</v>
      </c>
      <c r="G196" s="160" t="s">
        <v>131</v>
      </c>
      <c r="H196" s="161">
        <v>480</v>
      </c>
      <c r="I196" s="162"/>
      <c r="J196" s="163">
        <f>ROUND(I196*H196,2)</f>
        <v>0</v>
      </c>
      <c r="K196" s="159" t="s">
        <v>132</v>
      </c>
      <c r="L196" s="33"/>
      <c r="M196" s="164" t="s">
        <v>1</v>
      </c>
      <c r="N196" s="165" t="s">
        <v>41</v>
      </c>
      <c r="O196" s="58"/>
      <c r="P196" s="166">
        <f>O196*H196</f>
        <v>0</v>
      </c>
      <c r="Q196" s="166">
        <v>0</v>
      </c>
      <c r="R196" s="166">
        <f>Q196*H196</f>
        <v>0</v>
      </c>
      <c r="S196" s="166">
        <v>6.0000000000000001E-3</v>
      </c>
      <c r="T196" s="167">
        <f>S196*H196</f>
        <v>2.88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68" t="s">
        <v>217</v>
      </c>
      <c r="AT196" s="168" t="s">
        <v>128</v>
      </c>
      <c r="AU196" s="168" t="s">
        <v>85</v>
      </c>
      <c r="AY196" s="17" t="s">
        <v>125</v>
      </c>
      <c r="BE196" s="169">
        <f>IF(N196="základní",J196,0)</f>
        <v>0</v>
      </c>
      <c r="BF196" s="169">
        <f>IF(N196="snížená",J196,0)</f>
        <v>0</v>
      </c>
      <c r="BG196" s="169">
        <f>IF(N196="zákl. přenesená",J196,0)</f>
        <v>0</v>
      </c>
      <c r="BH196" s="169">
        <f>IF(N196="sníž. přenesená",J196,0)</f>
        <v>0</v>
      </c>
      <c r="BI196" s="169">
        <f>IF(N196="nulová",J196,0)</f>
        <v>0</v>
      </c>
      <c r="BJ196" s="17" t="s">
        <v>81</v>
      </c>
      <c r="BK196" s="169">
        <f>ROUND(I196*H196,2)</f>
        <v>0</v>
      </c>
      <c r="BL196" s="17" t="s">
        <v>217</v>
      </c>
      <c r="BM196" s="168" t="s">
        <v>236</v>
      </c>
    </row>
    <row r="197" spans="1:65" s="13" customFormat="1" ht="11">
      <c r="B197" s="170"/>
      <c r="D197" s="171" t="s">
        <v>135</v>
      </c>
      <c r="E197" s="172" t="s">
        <v>1</v>
      </c>
      <c r="F197" s="173" t="s">
        <v>237</v>
      </c>
      <c r="H197" s="174">
        <v>480</v>
      </c>
      <c r="I197" s="175"/>
      <c r="L197" s="170"/>
      <c r="M197" s="176"/>
      <c r="N197" s="177"/>
      <c r="O197" s="177"/>
      <c r="P197" s="177"/>
      <c r="Q197" s="177"/>
      <c r="R197" s="177"/>
      <c r="S197" s="177"/>
      <c r="T197" s="178"/>
      <c r="AT197" s="172" t="s">
        <v>135</v>
      </c>
      <c r="AU197" s="172" t="s">
        <v>85</v>
      </c>
      <c r="AV197" s="13" t="s">
        <v>85</v>
      </c>
      <c r="AW197" s="13" t="s">
        <v>32</v>
      </c>
      <c r="AX197" s="13" t="s">
        <v>81</v>
      </c>
      <c r="AY197" s="172" t="s">
        <v>125</v>
      </c>
    </row>
    <row r="198" spans="1:65" s="2" customFormat="1" ht="21.75" customHeight="1">
      <c r="A198" s="32"/>
      <c r="B198" s="156"/>
      <c r="C198" s="157" t="s">
        <v>238</v>
      </c>
      <c r="D198" s="157" t="s">
        <v>128</v>
      </c>
      <c r="E198" s="158" t="s">
        <v>239</v>
      </c>
      <c r="F198" s="159" t="s">
        <v>240</v>
      </c>
      <c r="G198" s="160" t="s">
        <v>131</v>
      </c>
      <c r="H198" s="161">
        <v>172</v>
      </c>
      <c r="I198" s="162"/>
      <c r="J198" s="163">
        <f>ROUND(I198*H198,2)</f>
        <v>0</v>
      </c>
      <c r="K198" s="159" t="s">
        <v>132</v>
      </c>
      <c r="L198" s="33"/>
      <c r="M198" s="164" t="s">
        <v>1</v>
      </c>
      <c r="N198" s="165" t="s">
        <v>41</v>
      </c>
      <c r="O198" s="58"/>
      <c r="P198" s="166">
        <f>O198*H198</f>
        <v>0</v>
      </c>
      <c r="Q198" s="166">
        <v>0</v>
      </c>
      <c r="R198" s="166">
        <f>Q198*H198</f>
        <v>0</v>
      </c>
      <c r="S198" s="166">
        <v>0</v>
      </c>
      <c r="T198" s="167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8" t="s">
        <v>217</v>
      </c>
      <c r="AT198" s="168" t="s">
        <v>128</v>
      </c>
      <c r="AU198" s="168" t="s">
        <v>85</v>
      </c>
      <c r="AY198" s="17" t="s">
        <v>125</v>
      </c>
      <c r="BE198" s="169">
        <f>IF(N198="základní",J198,0)</f>
        <v>0</v>
      </c>
      <c r="BF198" s="169">
        <f>IF(N198="snížená",J198,0)</f>
        <v>0</v>
      </c>
      <c r="BG198" s="169">
        <f>IF(N198="zákl. přenesená",J198,0)</f>
        <v>0</v>
      </c>
      <c r="BH198" s="169">
        <f>IF(N198="sníž. přenesená",J198,0)</f>
        <v>0</v>
      </c>
      <c r="BI198" s="169">
        <f>IF(N198="nulová",J198,0)</f>
        <v>0</v>
      </c>
      <c r="BJ198" s="17" t="s">
        <v>81</v>
      </c>
      <c r="BK198" s="169">
        <f>ROUND(I198*H198,2)</f>
        <v>0</v>
      </c>
      <c r="BL198" s="17" t="s">
        <v>217</v>
      </c>
      <c r="BM198" s="168" t="s">
        <v>241</v>
      </c>
    </row>
    <row r="199" spans="1:65" s="15" customFormat="1" ht="11">
      <c r="B199" s="187"/>
      <c r="D199" s="171" t="s">
        <v>135</v>
      </c>
      <c r="E199" s="188" t="s">
        <v>1</v>
      </c>
      <c r="F199" s="189" t="s">
        <v>152</v>
      </c>
      <c r="H199" s="188" t="s">
        <v>1</v>
      </c>
      <c r="I199" s="190"/>
      <c r="L199" s="187"/>
      <c r="M199" s="191"/>
      <c r="N199" s="192"/>
      <c r="O199" s="192"/>
      <c r="P199" s="192"/>
      <c r="Q199" s="192"/>
      <c r="R199" s="192"/>
      <c r="S199" s="192"/>
      <c r="T199" s="193"/>
      <c r="AT199" s="188" t="s">
        <v>135</v>
      </c>
      <c r="AU199" s="188" t="s">
        <v>85</v>
      </c>
      <c r="AV199" s="15" t="s">
        <v>81</v>
      </c>
      <c r="AW199" s="15" t="s">
        <v>32</v>
      </c>
      <c r="AX199" s="15" t="s">
        <v>76</v>
      </c>
      <c r="AY199" s="188" t="s">
        <v>125</v>
      </c>
    </row>
    <row r="200" spans="1:65" s="13" customFormat="1" ht="11">
      <c r="B200" s="170"/>
      <c r="D200" s="171" t="s">
        <v>135</v>
      </c>
      <c r="E200" s="172" t="s">
        <v>1</v>
      </c>
      <c r="F200" s="173" t="s">
        <v>242</v>
      </c>
      <c r="H200" s="174">
        <v>142.51900000000001</v>
      </c>
      <c r="I200" s="175"/>
      <c r="L200" s="170"/>
      <c r="M200" s="176"/>
      <c r="N200" s="177"/>
      <c r="O200" s="177"/>
      <c r="P200" s="177"/>
      <c r="Q200" s="177"/>
      <c r="R200" s="177"/>
      <c r="S200" s="177"/>
      <c r="T200" s="178"/>
      <c r="AT200" s="172" t="s">
        <v>135</v>
      </c>
      <c r="AU200" s="172" t="s">
        <v>85</v>
      </c>
      <c r="AV200" s="13" t="s">
        <v>85</v>
      </c>
      <c r="AW200" s="13" t="s">
        <v>32</v>
      </c>
      <c r="AX200" s="13" t="s">
        <v>76</v>
      </c>
      <c r="AY200" s="172" t="s">
        <v>125</v>
      </c>
    </row>
    <row r="201" spans="1:65" s="15" customFormat="1" ht="11">
      <c r="B201" s="187"/>
      <c r="D201" s="171" t="s">
        <v>135</v>
      </c>
      <c r="E201" s="188" t="s">
        <v>1</v>
      </c>
      <c r="F201" s="189" t="s">
        <v>154</v>
      </c>
      <c r="H201" s="188" t="s">
        <v>1</v>
      </c>
      <c r="I201" s="190"/>
      <c r="L201" s="187"/>
      <c r="M201" s="191"/>
      <c r="N201" s="192"/>
      <c r="O201" s="192"/>
      <c r="P201" s="192"/>
      <c r="Q201" s="192"/>
      <c r="R201" s="192"/>
      <c r="S201" s="192"/>
      <c r="T201" s="193"/>
      <c r="AT201" s="188" t="s">
        <v>135</v>
      </c>
      <c r="AU201" s="188" t="s">
        <v>85</v>
      </c>
      <c r="AV201" s="15" t="s">
        <v>81</v>
      </c>
      <c r="AW201" s="15" t="s">
        <v>32</v>
      </c>
      <c r="AX201" s="15" t="s">
        <v>76</v>
      </c>
      <c r="AY201" s="188" t="s">
        <v>125</v>
      </c>
    </row>
    <row r="202" spans="1:65" s="13" customFormat="1" ht="11">
      <c r="B202" s="170"/>
      <c r="D202" s="171" t="s">
        <v>135</v>
      </c>
      <c r="E202" s="172" t="s">
        <v>1</v>
      </c>
      <c r="F202" s="173" t="s">
        <v>243</v>
      </c>
      <c r="H202" s="174">
        <v>28.960999999999999</v>
      </c>
      <c r="I202" s="175"/>
      <c r="L202" s="170"/>
      <c r="M202" s="176"/>
      <c r="N202" s="177"/>
      <c r="O202" s="177"/>
      <c r="P202" s="177"/>
      <c r="Q202" s="177"/>
      <c r="R202" s="177"/>
      <c r="S202" s="177"/>
      <c r="T202" s="178"/>
      <c r="AT202" s="172" t="s">
        <v>135</v>
      </c>
      <c r="AU202" s="172" t="s">
        <v>85</v>
      </c>
      <c r="AV202" s="13" t="s">
        <v>85</v>
      </c>
      <c r="AW202" s="13" t="s">
        <v>32</v>
      </c>
      <c r="AX202" s="13" t="s">
        <v>76</v>
      </c>
      <c r="AY202" s="172" t="s">
        <v>125</v>
      </c>
    </row>
    <row r="203" spans="1:65" s="14" customFormat="1" ht="11">
      <c r="B203" s="179"/>
      <c r="D203" s="171" t="s">
        <v>135</v>
      </c>
      <c r="E203" s="180" t="s">
        <v>1</v>
      </c>
      <c r="F203" s="181" t="s">
        <v>141</v>
      </c>
      <c r="H203" s="182">
        <v>171.48</v>
      </c>
      <c r="I203" s="183"/>
      <c r="L203" s="179"/>
      <c r="M203" s="184"/>
      <c r="N203" s="185"/>
      <c r="O203" s="185"/>
      <c r="P203" s="185"/>
      <c r="Q203" s="185"/>
      <c r="R203" s="185"/>
      <c r="S203" s="185"/>
      <c r="T203" s="186"/>
      <c r="AT203" s="180" t="s">
        <v>135</v>
      </c>
      <c r="AU203" s="180" t="s">
        <v>85</v>
      </c>
      <c r="AV203" s="14" t="s">
        <v>133</v>
      </c>
      <c r="AW203" s="14" t="s">
        <v>32</v>
      </c>
      <c r="AX203" s="14" t="s">
        <v>76</v>
      </c>
      <c r="AY203" s="180" t="s">
        <v>125</v>
      </c>
    </row>
    <row r="204" spans="1:65" s="13" customFormat="1" ht="11">
      <c r="B204" s="170"/>
      <c r="D204" s="171" t="s">
        <v>135</v>
      </c>
      <c r="E204" s="172" t="s">
        <v>1</v>
      </c>
      <c r="F204" s="173" t="s">
        <v>244</v>
      </c>
      <c r="H204" s="174">
        <v>172</v>
      </c>
      <c r="I204" s="175"/>
      <c r="L204" s="170"/>
      <c r="M204" s="176"/>
      <c r="N204" s="177"/>
      <c r="O204" s="177"/>
      <c r="P204" s="177"/>
      <c r="Q204" s="177"/>
      <c r="R204" s="177"/>
      <c r="S204" s="177"/>
      <c r="T204" s="178"/>
      <c r="AT204" s="172" t="s">
        <v>135</v>
      </c>
      <c r="AU204" s="172" t="s">
        <v>85</v>
      </c>
      <c r="AV204" s="13" t="s">
        <v>85</v>
      </c>
      <c r="AW204" s="13" t="s">
        <v>32</v>
      </c>
      <c r="AX204" s="13" t="s">
        <v>81</v>
      </c>
      <c r="AY204" s="172" t="s">
        <v>125</v>
      </c>
    </row>
    <row r="205" spans="1:65" s="2" customFormat="1" ht="16.5" customHeight="1">
      <c r="A205" s="32"/>
      <c r="B205" s="156"/>
      <c r="C205" s="194" t="s">
        <v>245</v>
      </c>
      <c r="D205" s="194" t="s">
        <v>246</v>
      </c>
      <c r="E205" s="195" t="s">
        <v>247</v>
      </c>
      <c r="F205" s="196" t="s">
        <v>248</v>
      </c>
      <c r="G205" s="197" t="s">
        <v>201</v>
      </c>
      <c r="H205" s="198">
        <v>5.1999999999999998E-2</v>
      </c>
      <c r="I205" s="199"/>
      <c r="J205" s="200">
        <f>ROUND(I205*H205,2)</f>
        <v>0</v>
      </c>
      <c r="K205" s="196" t="s">
        <v>132</v>
      </c>
      <c r="L205" s="201"/>
      <c r="M205" s="202" t="s">
        <v>1</v>
      </c>
      <c r="N205" s="203" t="s">
        <v>41</v>
      </c>
      <c r="O205" s="58"/>
      <c r="P205" s="166">
        <f>O205*H205</f>
        <v>0</v>
      </c>
      <c r="Q205" s="166">
        <v>1</v>
      </c>
      <c r="R205" s="166">
        <f>Q205*H205</f>
        <v>5.1999999999999998E-2</v>
      </c>
      <c r="S205" s="166">
        <v>0</v>
      </c>
      <c r="T205" s="167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68" t="s">
        <v>249</v>
      </c>
      <c r="AT205" s="168" t="s">
        <v>246</v>
      </c>
      <c r="AU205" s="168" t="s">
        <v>85</v>
      </c>
      <c r="AY205" s="17" t="s">
        <v>125</v>
      </c>
      <c r="BE205" s="169">
        <f>IF(N205="základní",J205,0)</f>
        <v>0</v>
      </c>
      <c r="BF205" s="169">
        <f>IF(N205="snížená",J205,0)</f>
        <v>0</v>
      </c>
      <c r="BG205" s="169">
        <f>IF(N205="zákl. přenesená",J205,0)</f>
        <v>0</v>
      </c>
      <c r="BH205" s="169">
        <f>IF(N205="sníž. přenesená",J205,0)</f>
        <v>0</v>
      </c>
      <c r="BI205" s="169">
        <f>IF(N205="nulová",J205,0)</f>
        <v>0</v>
      </c>
      <c r="BJ205" s="17" t="s">
        <v>81</v>
      </c>
      <c r="BK205" s="169">
        <f>ROUND(I205*H205,2)</f>
        <v>0</v>
      </c>
      <c r="BL205" s="17" t="s">
        <v>217</v>
      </c>
      <c r="BM205" s="168" t="s">
        <v>250</v>
      </c>
    </row>
    <row r="206" spans="1:65" s="13" customFormat="1" ht="11">
      <c r="B206" s="170"/>
      <c r="D206" s="171" t="s">
        <v>135</v>
      </c>
      <c r="F206" s="173" t="s">
        <v>251</v>
      </c>
      <c r="H206" s="174">
        <v>5.1999999999999998E-2</v>
      </c>
      <c r="I206" s="175"/>
      <c r="L206" s="170"/>
      <c r="M206" s="176"/>
      <c r="N206" s="177"/>
      <c r="O206" s="177"/>
      <c r="P206" s="177"/>
      <c r="Q206" s="177"/>
      <c r="R206" s="177"/>
      <c r="S206" s="177"/>
      <c r="T206" s="178"/>
      <c r="AT206" s="172" t="s">
        <v>135</v>
      </c>
      <c r="AU206" s="172" t="s">
        <v>85</v>
      </c>
      <c r="AV206" s="13" t="s">
        <v>85</v>
      </c>
      <c r="AW206" s="13" t="s">
        <v>3</v>
      </c>
      <c r="AX206" s="13" t="s">
        <v>81</v>
      </c>
      <c r="AY206" s="172" t="s">
        <v>125</v>
      </c>
    </row>
    <row r="207" spans="1:65" s="2" customFormat="1" ht="21.75" customHeight="1">
      <c r="A207" s="32"/>
      <c r="B207" s="156"/>
      <c r="C207" s="157" t="s">
        <v>7</v>
      </c>
      <c r="D207" s="157" t="s">
        <v>128</v>
      </c>
      <c r="E207" s="158" t="s">
        <v>252</v>
      </c>
      <c r="F207" s="159" t="s">
        <v>253</v>
      </c>
      <c r="G207" s="160" t="s">
        <v>131</v>
      </c>
      <c r="H207" s="161">
        <v>172</v>
      </c>
      <c r="I207" s="162"/>
      <c r="J207" s="163">
        <f>ROUND(I207*H207,2)</f>
        <v>0</v>
      </c>
      <c r="K207" s="159" t="s">
        <v>132</v>
      </c>
      <c r="L207" s="33"/>
      <c r="M207" s="164" t="s">
        <v>1</v>
      </c>
      <c r="N207" s="165" t="s">
        <v>41</v>
      </c>
      <c r="O207" s="58"/>
      <c r="P207" s="166">
        <f>O207*H207</f>
        <v>0</v>
      </c>
      <c r="Q207" s="166">
        <v>8.8000000000000003E-4</v>
      </c>
      <c r="R207" s="166">
        <f>Q207*H207</f>
        <v>0.15135999999999999</v>
      </c>
      <c r="S207" s="166">
        <v>0</v>
      </c>
      <c r="T207" s="167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8" t="s">
        <v>217</v>
      </c>
      <c r="AT207" s="168" t="s">
        <v>128</v>
      </c>
      <c r="AU207" s="168" t="s">
        <v>85</v>
      </c>
      <c r="AY207" s="17" t="s">
        <v>125</v>
      </c>
      <c r="BE207" s="169">
        <f>IF(N207="základní",J207,0)</f>
        <v>0</v>
      </c>
      <c r="BF207" s="169">
        <f>IF(N207="snížená",J207,0)</f>
        <v>0</v>
      </c>
      <c r="BG207" s="169">
        <f>IF(N207="zákl. přenesená",J207,0)</f>
        <v>0</v>
      </c>
      <c r="BH207" s="169">
        <f>IF(N207="sníž. přenesená",J207,0)</f>
        <v>0</v>
      </c>
      <c r="BI207" s="169">
        <f>IF(N207="nulová",J207,0)</f>
        <v>0</v>
      </c>
      <c r="BJ207" s="17" t="s">
        <v>81</v>
      </c>
      <c r="BK207" s="169">
        <f>ROUND(I207*H207,2)</f>
        <v>0</v>
      </c>
      <c r="BL207" s="17" t="s">
        <v>217</v>
      </c>
      <c r="BM207" s="168" t="s">
        <v>254</v>
      </c>
    </row>
    <row r="208" spans="1:65" s="2" customFormat="1" ht="33" customHeight="1">
      <c r="A208" s="32"/>
      <c r="B208" s="156"/>
      <c r="C208" s="194" t="s">
        <v>255</v>
      </c>
      <c r="D208" s="194" t="s">
        <v>246</v>
      </c>
      <c r="E208" s="195" t="s">
        <v>256</v>
      </c>
      <c r="F208" s="196" t="s">
        <v>257</v>
      </c>
      <c r="G208" s="197" t="s">
        <v>131</v>
      </c>
      <c r="H208" s="198">
        <v>197.8</v>
      </c>
      <c r="I208" s="199"/>
      <c r="J208" s="200">
        <f>ROUND(I208*H208,2)</f>
        <v>0</v>
      </c>
      <c r="K208" s="196" t="s">
        <v>132</v>
      </c>
      <c r="L208" s="201"/>
      <c r="M208" s="202" t="s">
        <v>1</v>
      </c>
      <c r="N208" s="203" t="s">
        <v>41</v>
      </c>
      <c r="O208" s="58"/>
      <c r="P208" s="166">
        <f>O208*H208</f>
        <v>0</v>
      </c>
      <c r="Q208" s="166">
        <v>5.4000000000000003E-3</v>
      </c>
      <c r="R208" s="166">
        <f>Q208*H208</f>
        <v>1.0681200000000002</v>
      </c>
      <c r="S208" s="166">
        <v>0</v>
      </c>
      <c r="T208" s="167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8" t="s">
        <v>249</v>
      </c>
      <c r="AT208" s="168" t="s">
        <v>246</v>
      </c>
      <c r="AU208" s="168" t="s">
        <v>85</v>
      </c>
      <c r="AY208" s="17" t="s">
        <v>125</v>
      </c>
      <c r="BE208" s="169">
        <f>IF(N208="základní",J208,0)</f>
        <v>0</v>
      </c>
      <c r="BF208" s="169">
        <f>IF(N208="snížená",J208,0)</f>
        <v>0</v>
      </c>
      <c r="BG208" s="169">
        <f>IF(N208="zákl. přenesená",J208,0)</f>
        <v>0</v>
      </c>
      <c r="BH208" s="169">
        <f>IF(N208="sníž. přenesená",J208,0)</f>
        <v>0</v>
      </c>
      <c r="BI208" s="169">
        <f>IF(N208="nulová",J208,0)</f>
        <v>0</v>
      </c>
      <c r="BJ208" s="17" t="s">
        <v>81</v>
      </c>
      <c r="BK208" s="169">
        <f>ROUND(I208*H208,2)</f>
        <v>0</v>
      </c>
      <c r="BL208" s="17" t="s">
        <v>217</v>
      </c>
      <c r="BM208" s="168" t="s">
        <v>258</v>
      </c>
    </row>
    <row r="209" spans="1:65" s="13" customFormat="1" ht="11">
      <c r="B209" s="170"/>
      <c r="D209" s="171" t="s">
        <v>135</v>
      </c>
      <c r="F209" s="173" t="s">
        <v>259</v>
      </c>
      <c r="H209" s="174">
        <v>197.8</v>
      </c>
      <c r="I209" s="175"/>
      <c r="L209" s="170"/>
      <c r="M209" s="176"/>
      <c r="N209" s="177"/>
      <c r="O209" s="177"/>
      <c r="P209" s="177"/>
      <c r="Q209" s="177"/>
      <c r="R209" s="177"/>
      <c r="S209" s="177"/>
      <c r="T209" s="178"/>
      <c r="AT209" s="172" t="s">
        <v>135</v>
      </c>
      <c r="AU209" s="172" t="s">
        <v>85</v>
      </c>
      <c r="AV209" s="13" t="s">
        <v>85</v>
      </c>
      <c r="AW209" s="13" t="s">
        <v>3</v>
      </c>
      <c r="AX209" s="13" t="s">
        <v>81</v>
      </c>
      <c r="AY209" s="172" t="s">
        <v>125</v>
      </c>
    </row>
    <row r="210" spans="1:65" s="2" customFormat="1" ht="21.75" customHeight="1">
      <c r="A210" s="32"/>
      <c r="B210" s="156"/>
      <c r="C210" s="157" t="s">
        <v>260</v>
      </c>
      <c r="D210" s="157" t="s">
        <v>128</v>
      </c>
      <c r="E210" s="158" t="s">
        <v>261</v>
      </c>
      <c r="F210" s="159" t="s">
        <v>262</v>
      </c>
      <c r="G210" s="160" t="s">
        <v>131</v>
      </c>
      <c r="H210" s="161">
        <v>206</v>
      </c>
      <c r="I210" s="162"/>
      <c r="J210" s="163">
        <f>ROUND(I210*H210,2)</f>
        <v>0</v>
      </c>
      <c r="K210" s="159" t="s">
        <v>1</v>
      </c>
      <c r="L210" s="33"/>
      <c r="M210" s="164" t="s">
        <v>1</v>
      </c>
      <c r="N210" s="165" t="s">
        <v>41</v>
      </c>
      <c r="O210" s="58"/>
      <c r="P210" s="166">
        <f>O210*H210</f>
        <v>0</v>
      </c>
      <c r="Q210" s="166">
        <v>2.7999999999999998E-4</v>
      </c>
      <c r="R210" s="166">
        <f>Q210*H210</f>
        <v>5.7679999999999995E-2</v>
      </c>
      <c r="S210" s="166">
        <v>0</v>
      </c>
      <c r="T210" s="167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8" t="s">
        <v>217</v>
      </c>
      <c r="AT210" s="168" t="s">
        <v>128</v>
      </c>
      <c r="AU210" s="168" t="s">
        <v>85</v>
      </c>
      <c r="AY210" s="17" t="s">
        <v>125</v>
      </c>
      <c r="BE210" s="169">
        <f>IF(N210="základní",J210,0)</f>
        <v>0</v>
      </c>
      <c r="BF210" s="169">
        <f>IF(N210="snížená",J210,0)</f>
        <v>0</v>
      </c>
      <c r="BG210" s="169">
        <f>IF(N210="zákl. přenesená",J210,0)</f>
        <v>0</v>
      </c>
      <c r="BH210" s="169">
        <f>IF(N210="sníž. přenesená",J210,0)</f>
        <v>0</v>
      </c>
      <c r="BI210" s="169">
        <f>IF(N210="nulová",J210,0)</f>
        <v>0</v>
      </c>
      <c r="BJ210" s="17" t="s">
        <v>81</v>
      </c>
      <c r="BK210" s="169">
        <f>ROUND(I210*H210,2)</f>
        <v>0</v>
      </c>
      <c r="BL210" s="17" t="s">
        <v>217</v>
      </c>
      <c r="BM210" s="168" t="s">
        <v>263</v>
      </c>
    </row>
    <row r="211" spans="1:65" s="15" customFormat="1" ht="11">
      <c r="B211" s="187"/>
      <c r="D211" s="171" t="s">
        <v>135</v>
      </c>
      <c r="E211" s="188" t="s">
        <v>1</v>
      </c>
      <c r="F211" s="189" t="s">
        <v>152</v>
      </c>
      <c r="H211" s="188" t="s">
        <v>1</v>
      </c>
      <c r="I211" s="190"/>
      <c r="L211" s="187"/>
      <c r="M211" s="191"/>
      <c r="N211" s="192"/>
      <c r="O211" s="192"/>
      <c r="P211" s="192"/>
      <c r="Q211" s="192"/>
      <c r="R211" s="192"/>
      <c r="S211" s="192"/>
      <c r="T211" s="193"/>
      <c r="AT211" s="188" t="s">
        <v>135</v>
      </c>
      <c r="AU211" s="188" t="s">
        <v>85</v>
      </c>
      <c r="AV211" s="15" t="s">
        <v>81</v>
      </c>
      <c r="AW211" s="15" t="s">
        <v>32</v>
      </c>
      <c r="AX211" s="15" t="s">
        <v>76</v>
      </c>
      <c r="AY211" s="188" t="s">
        <v>125</v>
      </c>
    </row>
    <row r="212" spans="1:65" s="13" customFormat="1" ht="11">
      <c r="B212" s="170"/>
      <c r="D212" s="171" t="s">
        <v>135</v>
      </c>
      <c r="E212" s="172" t="s">
        <v>1</v>
      </c>
      <c r="F212" s="173" t="s">
        <v>242</v>
      </c>
      <c r="H212" s="174">
        <v>142.51900000000001</v>
      </c>
      <c r="I212" s="175"/>
      <c r="L212" s="170"/>
      <c r="M212" s="176"/>
      <c r="N212" s="177"/>
      <c r="O212" s="177"/>
      <c r="P212" s="177"/>
      <c r="Q212" s="177"/>
      <c r="R212" s="177"/>
      <c r="S212" s="177"/>
      <c r="T212" s="178"/>
      <c r="AT212" s="172" t="s">
        <v>135</v>
      </c>
      <c r="AU212" s="172" t="s">
        <v>85</v>
      </c>
      <c r="AV212" s="13" t="s">
        <v>85</v>
      </c>
      <c r="AW212" s="13" t="s">
        <v>32</v>
      </c>
      <c r="AX212" s="13" t="s">
        <v>76</v>
      </c>
      <c r="AY212" s="172" t="s">
        <v>125</v>
      </c>
    </row>
    <row r="213" spans="1:65" s="15" customFormat="1" ht="11">
      <c r="B213" s="187"/>
      <c r="D213" s="171" t="s">
        <v>135</v>
      </c>
      <c r="E213" s="188" t="s">
        <v>1</v>
      </c>
      <c r="F213" s="189" t="s">
        <v>154</v>
      </c>
      <c r="H213" s="188" t="s">
        <v>1</v>
      </c>
      <c r="I213" s="190"/>
      <c r="L213" s="187"/>
      <c r="M213" s="191"/>
      <c r="N213" s="192"/>
      <c r="O213" s="192"/>
      <c r="P213" s="192"/>
      <c r="Q213" s="192"/>
      <c r="R213" s="192"/>
      <c r="S213" s="192"/>
      <c r="T213" s="193"/>
      <c r="AT213" s="188" t="s">
        <v>135</v>
      </c>
      <c r="AU213" s="188" t="s">
        <v>85</v>
      </c>
      <c r="AV213" s="15" t="s">
        <v>81</v>
      </c>
      <c r="AW213" s="15" t="s">
        <v>32</v>
      </c>
      <c r="AX213" s="15" t="s">
        <v>76</v>
      </c>
      <c r="AY213" s="188" t="s">
        <v>125</v>
      </c>
    </row>
    <row r="214" spans="1:65" s="13" customFormat="1" ht="11">
      <c r="B214" s="170"/>
      <c r="D214" s="171" t="s">
        <v>135</v>
      </c>
      <c r="E214" s="172" t="s">
        <v>1</v>
      </c>
      <c r="F214" s="173" t="s">
        <v>243</v>
      </c>
      <c r="H214" s="174">
        <v>28.960999999999999</v>
      </c>
      <c r="I214" s="175"/>
      <c r="L214" s="170"/>
      <c r="M214" s="176"/>
      <c r="N214" s="177"/>
      <c r="O214" s="177"/>
      <c r="P214" s="177"/>
      <c r="Q214" s="177"/>
      <c r="R214" s="177"/>
      <c r="S214" s="177"/>
      <c r="T214" s="178"/>
      <c r="AT214" s="172" t="s">
        <v>135</v>
      </c>
      <c r="AU214" s="172" t="s">
        <v>85</v>
      </c>
      <c r="AV214" s="13" t="s">
        <v>85</v>
      </c>
      <c r="AW214" s="13" t="s">
        <v>32</v>
      </c>
      <c r="AX214" s="13" t="s">
        <v>76</v>
      </c>
      <c r="AY214" s="172" t="s">
        <v>125</v>
      </c>
    </row>
    <row r="215" spans="1:65" s="15" customFormat="1" ht="11">
      <c r="B215" s="187"/>
      <c r="D215" s="171" t="s">
        <v>135</v>
      </c>
      <c r="E215" s="188" t="s">
        <v>1</v>
      </c>
      <c r="F215" s="189" t="s">
        <v>264</v>
      </c>
      <c r="H215" s="188" t="s">
        <v>1</v>
      </c>
      <c r="I215" s="190"/>
      <c r="L215" s="187"/>
      <c r="M215" s="191"/>
      <c r="N215" s="192"/>
      <c r="O215" s="192"/>
      <c r="P215" s="192"/>
      <c r="Q215" s="192"/>
      <c r="R215" s="192"/>
      <c r="S215" s="192"/>
      <c r="T215" s="193"/>
      <c r="AT215" s="188" t="s">
        <v>135</v>
      </c>
      <c r="AU215" s="188" t="s">
        <v>85</v>
      </c>
      <c r="AV215" s="15" t="s">
        <v>81</v>
      </c>
      <c r="AW215" s="15" t="s">
        <v>32</v>
      </c>
      <c r="AX215" s="15" t="s">
        <v>76</v>
      </c>
      <c r="AY215" s="188" t="s">
        <v>125</v>
      </c>
    </row>
    <row r="216" spans="1:65" s="13" customFormat="1" ht="11">
      <c r="B216" s="170"/>
      <c r="D216" s="171" t="s">
        <v>135</v>
      </c>
      <c r="E216" s="172" t="s">
        <v>1</v>
      </c>
      <c r="F216" s="173" t="s">
        <v>265</v>
      </c>
      <c r="H216" s="174">
        <v>9.8520000000000003</v>
      </c>
      <c r="I216" s="175"/>
      <c r="L216" s="170"/>
      <c r="M216" s="176"/>
      <c r="N216" s="177"/>
      <c r="O216" s="177"/>
      <c r="P216" s="177"/>
      <c r="Q216" s="177"/>
      <c r="R216" s="177"/>
      <c r="S216" s="177"/>
      <c r="T216" s="178"/>
      <c r="AT216" s="172" t="s">
        <v>135</v>
      </c>
      <c r="AU216" s="172" t="s">
        <v>85</v>
      </c>
      <c r="AV216" s="13" t="s">
        <v>85</v>
      </c>
      <c r="AW216" s="13" t="s">
        <v>32</v>
      </c>
      <c r="AX216" s="13" t="s">
        <v>76</v>
      </c>
      <c r="AY216" s="172" t="s">
        <v>125</v>
      </c>
    </row>
    <row r="217" spans="1:65" s="13" customFormat="1" ht="11">
      <c r="B217" s="170"/>
      <c r="D217" s="171" t="s">
        <v>135</v>
      </c>
      <c r="E217" s="172" t="s">
        <v>1</v>
      </c>
      <c r="F217" s="173" t="s">
        <v>266</v>
      </c>
      <c r="H217" s="174">
        <v>14.856</v>
      </c>
      <c r="I217" s="175"/>
      <c r="L217" s="170"/>
      <c r="M217" s="176"/>
      <c r="N217" s="177"/>
      <c r="O217" s="177"/>
      <c r="P217" s="177"/>
      <c r="Q217" s="177"/>
      <c r="R217" s="177"/>
      <c r="S217" s="177"/>
      <c r="T217" s="178"/>
      <c r="AT217" s="172" t="s">
        <v>135</v>
      </c>
      <c r="AU217" s="172" t="s">
        <v>85</v>
      </c>
      <c r="AV217" s="13" t="s">
        <v>85</v>
      </c>
      <c r="AW217" s="13" t="s">
        <v>32</v>
      </c>
      <c r="AX217" s="13" t="s">
        <v>76</v>
      </c>
      <c r="AY217" s="172" t="s">
        <v>125</v>
      </c>
    </row>
    <row r="218" spans="1:65" s="13" customFormat="1" ht="11">
      <c r="B218" s="170"/>
      <c r="D218" s="171" t="s">
        <v>135</v>
      </c>
      <c r="E218" s="172" t="s">
        <v>1</v>
      </c>
      <c r="F218" s="173" t="s">
        <v>267</v>
      </c>
      <c r="H218" s="174">
        <v>3.5840000000000001</v>
      </c>
      <c r="I218" s="175"/>
      <c r="L218" s="170"/>
      <c r="M218" s="176"/>
      <c r="N218" s="177"/>
      <c r="O218" s="177"/>
      <c r="P218" s="177"/>
      <c r="Q218" s="177"/>
      <c r="R218" s="177"/>
      <c r="S218" s="177"/>
      <c r="T218" s="178"/>
      <c r="AT218" s="172" t="s">
        <v>135</v>
      </c>
      <c r="AU218" s="172" t="s">
        <v>85</v>
      </c>
      <c r="AV218" s="13" t="s">
        <v>85</v>
      </c>
      <c r="AW218" s="13" t="s">
        <v>32</v>
      </c>
      <c r="AX218" s="13" t="s">
        <v>76</v>
      </c>
      <c r="AY218" s="172" t="s">
        <v>125</v>
      </c>
    </row>
    <row r="219" spans="1:65" s="13" customFormat="1" ht="11">
      <c r="B219" s="170"/>
      <c r="D219" s="171" t="s">
        <v>135</v>
      </c>
      <c r="E219" s="172" t="s">
        <v>1</v>
      </c>
      <c r="F219" s="173" t="s">
        <v>268</v>
      </c>
      <c r="H219" s="174">
        <v>2.9049999999999998</v>
      </c>
      <c r="I219" s="175"/>
      <c r="L219" s="170"/>
      <c r="M219" s="176"/>
      <c r="N219" s="177"/>
      <c r="O219" s="177"/>
      <c r="P219" s="177"/>
      <c r="Q219" s="177"/>
      <c r="R219" s="177"/>
      <c r="S219" s="177"/>
      <c r="T219" s="178"/>
      <c r="AT219" s="172" t="s">
        <v>135</v>
      </c>
      <c r="AU219" s="172" t="s">
        <v>85</v>
      </c>
      <c r="AV219" s="13" t="s">
        <v>85</v>
      </c>
      <c r="AW219" s="13" t="s">
        <v>32</v>
      </c>
      <c r="AX219" s="13" t="s">
        <v>76</v>
      </c>
      <c r="AY219" s="172" t="s">
        <v>125</v>
      </c>
    </row>
    <row r="220" spans="1:65" s="13" customFormat="1" ht="11">
      <c r="B220" s="170"/>
      <c r="D220" s="171" t="s">
        <v>135</v>
      </c>
      <c r="E220" s="172" t="s">
        <v>1</v>
      </c>
      <c r="F220" s="173" t="s">
        <v>269</v>
      </c>
      <c r="H220" s="174">
        <v>3.2629999999999999</v>
      </c>
      <c r="I220" s="175"/>
      <c r="L220" s="170"/>
      <c r="M220" s="176"/>
      <c r="N220" s="177"/>
      <c r="O220" s="177"/>
      <c r="P220" s="177"/>
      <c r="Q220" s="177"/>
      <c r="R220" s="177"/>
      <c r="S220" s="177"/>
      <c r="T220" s="178"/>
      <c r="AT220" s="172" t="s">
        <v>135</v>
      </c>
      <c r="AU220" s="172" t="s">
        <v>85</v>
      </c>
      <c r="AV220" s="13" t="s">
        <v>85</v>
      </c>
      <c r="AW220" s="13" t="s">
        <v>32</v>
      </c>
      <c r="AX220" s="13" t="s">
        <v>76</v>
      </c>
      <c r="AY220" s="172" t="s">
        <v>125</v>
      </c>
    </row>
    <row r="221" spans="1:65" s="14" customFormat="1" ht="11">
      <c r="B221" s="179"/>
      <c r="D221" s="171" t="s">
        <v>135</v>
      </c>
      <c r="E221" s="180" t="s">
        <v>1</v>
      </c>
      <c r="F221" s="181" t="s">
        <v>141</v>
      </c>
      <c r="H221" s="182">
        <v>205.94</v>
      </c>
      <c r="I221" s="183"/>
      <c r="L221" s="179"/>
      <c r="M221" s="184"/>
      <c r="N221" s="185"/>
      <c r="O221" s="185"/>
      <c r="P221" s="185"/>
      <c r="Q221" s="185"/>
      <c r="R221" s="185"/>
      <c r="S221" s="185"/>
      <c r="T221" s="186"/>
      <c r="AT221" s="180" t="s">
        <v>135</v>
      </c>
      <c r="AU221" s="180" t="s">
        <v>85</v>
      </c>
      <c r="AV221" s="14" t="s">
        <v>133</v>
      </c>
      <c r="AW221" s="14" t="s">
        <v>32</v>
      </c>
      <c r="AX221" s="14" t="s">
        <v>76</v>
      </c>
      <c r="AY221" s="180" t="s">
        <v>125</v>
      </c>
    </row>
    <row r="222" spans="1:65" s="13" customFormat="1" ht="11">
      <c r="B222" s="170"/>
      <c r="D222" s="171" t="s">
        <v>135</v>
      </c>
      <c r="E222" s="172" t="s">
        <v>1</v>
      </c>
      <c r="F222" s="173" t="s">
        <v>270</v>
      </c>
      <c r="H222" s="174">
        <v>206</v>
      </c>
      <c r="I222" s="175"/>
      <c r="L222" s="170"/>
      <c r="M222" s="176"/>
      <c r="N222" s="177"/>
      <c r="O222" s="177"/>
      <c r="P222" s="177"/>
      <c r="Q222" s="177"/>
      <c r="R222" s="177"/>
      <c r="S222" s="177"/>
      <c r="T222" s="178"/>
      <c r="AT222" s="172" t="s">
        <v>135</v>
      </c>
      <c r="AU222" s="172" t="s">
        <v>85</v>
      </c>
      <c r="AV222" s="13" t="s">
        <v>85</v>
      </c>
      <c r="AW222" s="13" t="s">
        <v>32</v>
      </c>
      <c r="AX222" s="13" t="s">
        <v>81</v>
      </c>
      <c r="AY222" s="172" t="s">
        <v>125</v>
      </c>
    </row>
    <row r="223" spans="1:65" s="2" customFormat="1" ht="21.75" customHeight="1">
      <c r="A223" s="32"/>
      <c r="B223" s="156"/>
      <c r="C223" s="157" t="s">
        <v>271</v>
      </c>
      <c r="D223" s="157" t="s">
        <v>128</v>
      </c>
      <c r="E223" s="158" t="s">
        <v>272</v>
      </c>
      <c r="F223" s="159" t="s">
        <v>273</v>
      </c>
      <c r="G223" s="160" t="s">
        <v>131</v>
      </c>
      <c r="H223" s="161">
        <v>153.256</v>
      </c>
      <c r="I223" s="162"/>
      <c r="J223" s="163">
        <f>ROUND(I223*H223,2)</f>
        <v>0</v>
      </c>
      <c r="K223" s="159" t="s">
        <v>132</v>
      </c>
      <c r="L223" s="33"/>
      <c r="M223" s="164" t="s">
        <v>1</v>
      </c>
      <c r="N223" s="165" t="s">
        <v>41</v>
      </c>
      <c r="O223" s="58"/>
      <c r="P223" s="166">
        <f>O223*H223</f>
        <v>0</v>
      </c>
      <c r="Q223" s="166">
        <v>0</v>
      </c>
      <c r="R223" s="166">
        <f>Q223*H223</f>
        <v>0</v>
      </c>
      <c r="S223" s="166">
        <v>0</v>
      </c>
      <c r="T223" s="167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68" t="s">
        <v>217</v>
      </c>
      <c r="AT223" s="168" t="s">
        <v>128</v>
      </c>
      <c r="AU223" s="168" t="s">
        <v>85</v>
      </c>
      <c r="AY223" s="17" t="s">
        <v>125</v>
      </c>
      <c r="BE223" s="169">
        <f>IF(N223="základní",J223,0)</f>
        <v>0</v>
      </c>
      <c r="BF223" s="169">
        <f>IF(N223="snížená",J223,0)</f>
        <v>0</v>
      </c>
      <c r="BG223" s="169">
        <f>IF(N223="zákl. přenesená",J223,0)</f>
        <v>0</v>
      </c>
      <c r="BH223" s="169">
        <f>IF(N223="sníž. přenesená",J223,0)</f>
        <v>0</v>
      </c>
      <c r="BI223" s="169">
        <f>IF(N223="nulová",J223,0)</f>
        <v>0</v>
      </c>
      <c r="BJ223" s="17" t="s">
        <v>81</v>
      </c>
      <c r="BK223" s="169">
        <f>ROUND(I223*H223,2)</f>
        <v>0</v>
      </c>
      <c r="BL223" s="17" t="s">
        <v>217</v>
      </c>
      <c r="BM223" s="168" t="s">
        <v>274</v>
      </c>
    </row>
    <row r="224" spans="1:65" s="15" customFormat="1" ht="11">
      <c r="B224" s="187"/>
      <c r="D224" s="171" t="s">
        <v>135</v>
      </c>
      <c r="E224" s="188" t="s">
        <v>1</v>
      </c>
      <c r="F224" s="189" t="s">
        <v>275</v>
      </c>
      <c r="H224" s="188" t="s">
        <v>1</v>
      </c>
      <c r="I224" s="190"/>
      <c r="L224" s="187"/>
      <c r="M224" s="191"/>
      <c r="N224" s="192"/>
      <c r="O224" s="192"/>
      <c r="P224" s="192"/>
      <c r="Q224" s="192"/>
      <c r="R224" s="192"/>
      <c r="S224" s="192"/>
      <c r="T224" s="193"/>
      <c r="AT224" s="188" t="s">
        <v>135</v>
      </c>
      <c r="AU224" s="188" t="s">
        <v>85</v>
      </c>
      <c r="AV224" s="15" t="s">
        <v>81</v>
      </c>
      <c r="AW224" s="15" t="s">
        <v>32</v>
      </c>
      <c r="AX224" s="15" t="s">
        <v>76</v>
      </c>
      <c r="AY224" s="188" t="s">
        <v>125</v>
      </c>
    </row>
    <row r="225" spans="1:65" s="13" customFormat="1" ht="11">
      <c r="B225" s="170"/>
      <c r="D225" s="171" t="s">
        <v>135</v>
      </c>
      <c r="E225" s="172" t="s">
        <v>1</v>
      </c>
      <c r="F225" s="173" t="s">
        <v>159</v>
      </c>
      <c r="H225" s="174">
        <v>125.139</v>
      </c>
      <c r="I225" s="175"/>
      <c r="L225" s="170"/>
      <c r="M225" s="176"/>
      <c r="N225" s="177"/>
      <c r="O225" s="177"/>
      <c r="P225" s="177"/>
      <c r="Q225" s="177"/>
      <c r="R225" s="177"/>
      <c r="S225" s="177"/>
      <c r="T225" s="178"/>
      <c r="AT225" s="172" t="s">
        <v>135</v>
      </c>
      <c r="AU225" s="172" t="s">
        <v>85</v>
      </c>
      <c r="AV225" s="13" t="s">
        <v>85</v>
      </c>
      <c r="AW225" s="13" t="s">
        <v>32</v>
      </c>
      <c r="AX225" s="13" t="s">
        <v>76</v>
      </c>
      <c r="AY225" s="172" t="s">
        <v>125</v>
      </c>
    </row>
    <row r="226" spans="1:65" s="15" customFormat="1" ht="11">
      <c r="B226" s="187"/>
      <c r="D226" s="171" t="s">
        <v>135</v>
      </c>
      <c r="E226" s="188" t="s">
        <v>1</v>
      </c>
      <c r="F226" s="189" t="s">
        <v>154</v>
      </c>
      <c r="H226" s="188" t="s">
        <v>1</v>
      </c>
      <c r="I226" s="190"/>
      <c r="L226" s="187"/>
      <c r="M226" s="191"/>
      <c r="N226" s="192"/>
      <c r="O226" s="192"/>
      <c r="P226" s="192"/>
      <c r="Q226" s="192"/>
      <c r="R226" s="192"/>
      <c r="S226" s="192"/>
      <c r="T226" s="193"/>
      <c r="AT226" s="188" t="s">
        <v>135</v>
      </c>
      <c r="AU226" s="188" t="s">
        <v>85</v>
      </c>
      <c r="AV226" s="15" t="s">
        <v>81</v>
      </c>
      <c r="AW226" s="15" t="s">
        <v>32</v>
      </c>
      <c r="AX226" s="15" t="s">
        <v>76</v>
      </c>
      <c r="AY226" s="188" t="s">
        <v>125</v>
      </c>
    </row>
    <row r="227" spans="1:65" s="13" customFormat="1" ht="11">
      <c r="B227" s="170"/>
      <c r="D227" s="171" t="s">
        <v>135</v>
      </c>
      <c r="E227" s="172" t="s">
        <v>1</v>
      </c>
      <c r="F227" s="173" t="s">
        <v>160</v>
      </c>
      <c r="H227" s="174">
        <v>28.117000000000001</v>
      </c>
      <c r="I227" s="175"/>
      <c r="L227" s="170"/>
      <c r="M227" s="176"/>
      <c r="N227" s="177"/>
      <c r="O227" s="177"/>
      <c r="P227" s="177"/>
      <c r="Q227" s="177"/>
      <c r="R227" s="177"/>
      <c r="S227" s="177"/>
      <c r="T227" s="178"/>
      <c r="AT227" s="172" t="s">
        <v>135</v>
      </c>
      <c r="AU227" s="172" t="s">
        <v>85</v>
      </c>
      <c r="AV227" s="13" t="s">
        <v>85</v>
      </c>
      <c r="AW227" s="13" t="s">
        <v>32</v>
      </c>
      <c r="AX227" s="13" t="s">
        <v>76</v>
      </c>
      <c r="AY227" s="172" t="s">
        <v>125</v>
      </c>
    </row>
    <row r="228" spans="1:65" s="14" customFormat="1" ht="11">
      <c r="B228" s="179"/>
      <c r="D228" s="171" t="s">
        <v>135</v>
      </c>
      <c r="E228" s="180" t="s">
        <v>1</v>
      </c>
      <c r="F228" s="181" t="s">
        <v>141</v>
      </c>
      <c r="H228" s="182">
        <v>153.256</v>
      </c>
      <c r="I228" s="183"/>
      <c r="L228" s="179"/>
      <c r="M228" s="184"/>
      <c r="N228" s="185"/>
      <c r="O228" s="185"/>
      <c r="P228" s="185"/>
      <c r="Q228" s="185"/>
      <c r="R228" s="185"/>
      <c r="S228" s="185"/>
      <c r="T228" s="186"/>
      <c r="AT228" s="180" t="s">
        <v>135</v>
      </c>
      <c r="AU228" s="180" t="s">
        <v>85</v>
      </c>
      <c r="AV228" s="14" t="s">
        <v>133</v>
      </c>
      <c r="AW228" s="14" t="s">
        <v>32</v>
      </c>
      <c r="AX228" s="14" t="s">
        <v>81</v>
      </c>
      <c r="AY228" s="180" t="s">
        <v>125</v>
      </c>
    </row>
    <row r="229" spans="1:65" s="2" customFormat="1" ht="21.75" customHeight="1">
      <c r="A229" s="32"/>
      <c r="B229" s="156"/>
      <c r="C229" s="194" t="s">
        <v>276</v>
      </c>
      <c r="D229" s="194" t="s">
        <v>246</v>
      </c>
      <c r="E229" s="195" t="s">
        <v>277</v>
      </c>
      <c r="F229" s="196" t="s">
        <v>278</v>
      </c>
      <c r="G229" s="197" t="s">
        <v>131</v>
      </c>
      <c r="H229" s="198">
        <v>176.244</v>
      </c>
      <c r="I229" s="199"/>
      <c r="J229" s="200">
        <f>ROUND(I229*H229,2)</f>
        <v>0</v>
      </c>
      <c r="K229" s="196" t="s">
        <v>132</v>
      </c>
      <c r="L229" s="201"/>
      <c r="M229" s="202" t="s">
        <v>1</v>
      </c>
      <c r="N229" s="203" t="s">
        <v>41</v>
      </c>
      <c r="O229" s="58"/>
      <c r="P229" s="166">
        <f>O229*H229</f>
        <v>0</v>
      </c>
      <c r="Q229" s="166">
        <v>2.9999999999999997E-4</v>
      </c>
      <c r="R229" s="166">
        <f>Q229*H229</f>
        <v>5.2873199999999995E-2</v>
      </c>
      <c r="S229" s="166">
        <v>0</v>
      </c>
      <c r="T229" s="167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68" t="s">
        <v>249</v>
      </c>
      <c r="AT229" s="168" t="s">
        <v>246</v>
      </c>
      <c r="AU229" s="168" t="s">
        <v>85</v>
      </c>
      <c r="AY229" s="17" t="s">
        <v>125</v>
      </c>
      <c r="BE229" s="169">
        <f>IF(N229="základní",J229,0)</f>
        <v>0</v>
      </c>
      <c r="BF229" s="169">
        <f>IF(N229="snížená",J229,0)</f>
        <v>0</v>
      </c>
      <c r="BG229" s="169">
        <f>IF(N229="zákl. přenesená",J229,0)</f>
        <v>0</v>
      </c>
      <c r="BH229" s="169">
        <f>IF(N229="sníž. přenesená",J229,0)</f>
        <v>0</v>
      </c>
      <c r="BI229" s="169">
        <f>IF(N229="nulová",J229,0)</f>
        <v>0</v>
      </c>
      <c r="BJ229" s="17" t="s">
        <v>81</v>
      </c>
      <c r="BK229" s="169">
        <f>ROUND(I229*H229,2)</f>
        <v>0</v>
      </c>
      <c r="BL229" s="17" t="s">
        <v>217</v>
      </c>
      <c r="BM229" s="168" t="s">
        <v>279</v>
      </c>
    </row>
    <row r="230" spans="1:65" s="13" customFormat="1" ht="11">
      <c r="B230" s="170"/>
      <c r="D230" s="171" t="s">
        <v>135</v>
      </c>
      <c r="F230" s="173" t="s">
        <v>280</v>
      </c>
      <c r="H230" s="174">
        <v>176.244</v>
      </c>
      <c r="I230" s="175"/>
      <c r="L230" s="170"/>
      <c r="M230" s="176"/>
      <c r="N230" s="177"/>
      <c r="O230" s="177"/>
      <c r="P230" s="177"/>
      <c r="Q230" s="177"/>
      <c r="R230" s="177"/>
      <c r="S230" s="177"/>
      <c r="T230" s="178"/>
      <c r="AT230" s="172" t="s">
        <v>135</v>
      </c>
      <c r="AU230" s="172" t="s">
        <v>85</v>
      </c>
      <c r="AV230" s="13" t="s">
        <v>85</v>
      </c>
      <c r="AW230" s="13" t="s">
        <v>3</v>
      </c>
      <c r="AX230" s="13" t="s">
        <v>81</v>
      </c>
      <c r="AY230" s="172" t="s">
        <v>125</v>
      </c>
    </row>
    <row r="231" spans="1:65" s="2" customFormat="1" ht="21.75" customHeight="1">
      <c r="A231" s="32"/>
      <c r="B231" s="156"/>
      <c r="C231" s="157" t="s">
        <v>281</v>
      </c>
      <c r="D231" s="157" t="s">
        <v>128</v>
      </c>
      <c r="E231" s="158" t="s">
        <v>272</v>
      </c>
      <c r="F231" s="159" t="s">
        <v>273</v>
      </c>
      <c r="G231" s="160" t="s">
        <v>131</v>
      </c>
      <c r="H231" s="161">
        <v>206</v>
      </c>
      <c r="I231" s="162"/>
      <c r="J231" s="163">
        <f>ROUND(I231*H231,2)</f>
        <v>0</v>
      </c>
      <c r="K231" s="159" t="s">
        <v>132</v>
      </c>
      <c r="L231" s="33"/>
      <c r="M231" s="164" t="s">
        <v>1</v>
      </c>
      <c r="N231" s="165" t="s">
        <v>41</v>
      </c>
      <c r="O231" s="58"/>
      <c r="P231" s="166">
        <f>O231*H231</f>
        <v>0</v>
      </c>
      <c r="Q231" s="166">
        <v>0</v>
      </c>
      <c r="R231" s="166">
        <f>Q231*H231</f>
        <v>0</v>
      </c>
      <c r="S231" s="166">
        <v>0</v>
      </c>
      <c r="T231" s="167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68" t="s">
        <v>217</v>
      </c>
      <c r="AT231" s="168" t="s">
        <v>128</v>
      </c>
      <c r="AU231" s="168" t="s">
        <v>85</v>
      </c>
      <c r="AY231" s="17" t="s">
        <v>125</v>
      </c>
      <c r="BE231" s="169">
        <f>IF(N231="základní",J231,0)</f>
        <v>0</v>
      </c>
      <c r="BF231" s="169">
        <f>IF(N231="snížená",J231,0)</f>
        <v>0</v>
      </c>
      <c r="BG231" s="169">
        <f>IF(N231="zákl. přenesená",J231,0)</f>
        <v>0</v>
      </c>
      <c r="BH231" s="169">
        <f>IF(N231="sníž. přenesená",J231,0)</f>
        <v>0</v>
      </c>
      <c r="BI231" s="169">
        <f>IF(N231="nulová",J231,0)</f>
        <v>0</v>
      </c>
      <c r="BJ231" s="17" t="s">
        <v>81</v>
      </c>
      <c r="BK231" s="169">
        <f>ROUND(I231*H231,2)</f>
        <v>0</v>
      </c>
      <c r="BL231" s="17" t="s">
        <v>217</v>
      </c>
      <c r="BM231" s="168" t="s">
        <v>282</v>
      </c>
    </row>
    <row r="232" spans="1:65" s="2" customFormat="1" ht="21.75" customHeight="1">
      <c r="A232" s="32"/>
      <c r="B232" s="156"/>
      <c r="C232" s="194" t="s">
        <v>283</v>
      </c>
      <c r="D232" s="194" t="s">
        <v>246</v>
      </c>
      <c r="E232" s="195" t="s">
        <v>277</v>
      </c>
      <c r="F232" s="196" t="s">
        <v>278</v>
      </c>
      <c r="G232" s="197" t="s">
        <v>131</v>
      </c>
      <c r="H232" s="198">
        <v>236.9</v>
      </c>
      <c r="I232" s="199"/>
      <c r="J232" s="200">
        <f>ROUND(I232*H232,2)</f>
        <v>0</v>
      </c>
      <c r="K232" s="196" t="s">
        <v>132</v>
      </c>
      <c r="L232" s="201"/>
      <c r="M232" s="202" t="s">
        <v>1</v>
      </c>
      <c r="N232" s="203" t="s">
        <v>41</v>
      </c>
      <c r="O232" s="58"/>
      <c r="P232" s="166">
        <f>O232*H232</f>
        <v>0</v>
      </c>
      <c r="Q232" s="166">
        <v>2.9999999999999997E-4</v>
      </c>
      <c r="R232" s="166">
        <f>Q232*H232</f>
        <v>7.1069999999999994E-2</v>
      </c>
      <c r="S232" s="166">
        <v>0</v>
      </c>
      <c r="T232" s="167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68" t="s">
        <v>249</v>
      </c>
      <c r="AT232" s="168" t="s">
        <v>246</v>
      </c>
      <c r="AU232" s="168" t="s">
        <v>85</v>
      </c>
      <c r="AY232" s="17" t="s">
        <v>125</v>
      </c>
      <c r="BE232" s="169">
        <f>IF(N232="základní",J232,0)</f>
        <v>0</v>
      </c>
      <c r="BF232" s="169">
        <f>IF(N232="snížená",J232,0)</f>
        <v>0</v>
      </c>
      <c r="BG232" s="169">
        <f>IF(N232="zákl. přenesená",J232,0)</f>
        <v>0</v>
      </c>
      <c r="BH232" s="169">
        <f>IF(N232="sníž. přenesená",J232,0)</f>
        <v>0</v>
      </c>
      <c r="BI232" s="169">
        <f>IF(N232="nulová",J232,0)</f>
        <v>0</v>
      </c>
      <c r="BJ232" s="17" t="s">
        <v>81</v>
      </c>
      <c r="BK232" s="169">
        <f>ROUND(I232*H232,2)</f>
        <v>0</v>
      </c>
      <c r="BL232" s="17" t="s">
        <v>217</v>
      </c>
      <c r="BM232" s="168" t="s">
        <v>284</v>
      </c>
    </row>
    <row r="233" spans="1:65" s="13" customFormat="1" ht="11">
      <c r="B233" s="170"/>
      <c r="D233" s="171" t="s">
        <v>135</v>
      </c>
      <c r="F233" s="173" t="s">
        <v>285</v>
      </c>
      <c r="H233" s="174">
        <v>236.9</v>
      </c>
      <c r="I233" s="175"/>
      <c r="L233" s="170"/>
      <c r="M233" s="176"/>
      <c r="N233" s="177"/>
      <c r="O233" s="177"/>
      <c r="P233" s="177"/>
      <c r="Q233" s="177"/>
      <c r="R233" s="177"/>
      <c r="S233" s="177"/>
      <c r="T233" s="178"/>
      <c r="AT233" s="172" t="s">
        <v>135</v>
      </c>
      <c r="AU233" s="172" t="s">
        <v>85</v>
      </c>
      <c r="AV233" s="13" t="s">
        <v>85</v>
      </c>
      <c r="AW233" s="13" t="s">
        <v>3</v>
      </c>
      <c r="AX233" s="13" t="s">
        <v>81</v>
      </c>
      <c r="AY233" s="172" t="s">
        <v>125</v>
      </c>
    </row>
    <row r="234" spans="1:65" s="2" customFormat="1" ht="21.75" customHeight="1">
      <c r="A234" s="32"/>
      <c r="B234" s="156"/>
      <c r="C234" s="157" t="s">
        <v>286</v>
      </c>
      <c r="D234" s="157" t="s">
        <v>128</v>
      </c>
      <c r="E234" s="158" t="s">
        <v>287</v>
      </c>
      <c r="F234" s="159" t="s">
        <v>288</v>
      </c>
      <c r="G234" s="160" t="s">
        <v>131</v>
      </c>
      <c r="H234" s="161">
        <v>53</v>
      </c>
      <c r="I234" s="162"/>
      <c r="J234" s="163">
        <f>ROUND(I234*H234,2)</f>
        <v>0</v>
      </c>
      <c r="K234" s="159" t="s">
        <v>132</v>
      </c>
      <c r="L234" s="33"/>
      <c r="M234" s="164" t="s">
        <v>1</v>
      </c>
      <c r="N234" s="165" t="s">
        <v>41</v>
      </c>
      <c r="O234" s="58"/>
      <c r="P234" s="166">
        <f>O234*H234</f>
        <v>0</v>
      </c>
      <c r="Q234" s="166">
        <v>0</v>
      </c>
      <c r="R234" s="166">
        <f>Q234*H234</f>
        <v>0</v>
      </c>
      <c r="S234" s="166">
        <v>0</v>
      </c>
      <c r="T234" s="167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68" t="s">
        <v>217</v>
      </c>
      <c r="AT234" s="168" t="s">
        <v>128</v>
      </c>
      <c r="AU234" s="168" t="s">
        <v>85</v>
      </c>
      <c r="AY234" s="17" t="s">
        <v>125</v>
      </c>
      <c r="BE234" s="169">
        <f>IF(N234="základní",J234,0)</f>
        <v>0</v>
      </c>
      <c r="BF234" s="169">
        <f>IF(N234="snížená",J234,0)</f>
        <v>0</v>
      </c>
      <c r="BG234" s="169">
        <f>IF(N234="zákl. přenesená",J234,0)</f>
        <v>0</v>
      </c>
      <c r="BH234" s="169">
        <f>IF(N234="sníž. přenesená",J234,0)</f>
        <v>0</v>
      </c>
      <c r="BI234" s="169">
        <f>IF(N234="nulová",J234,0)</f>
        <v>0</v>
      </c>
      <c r="BJ234" s="17" t="s">
        <v>81</v>
      </c>
      <c r="BK234" s="169">
        <f>ROUND(I234*H234,2)</f>
        <v>0</v>
      </c>
      <c r="BL234" s="17" t="s">
        <v>217</v>
      </c>
      <c r="BM234" s="168" t="s">
        <v>289</v>
      </c>
    </row>
    <row r="235" spans="1:65" s="13" customFormat="1" ht="11">
      <c r="B235" s="170"/>
      <c r="D235" s="171" t="s">
        <v>135</v>
      </c>
      <c r="E235" s="172" t="s">
        <v>1</v>
      </c>
      <c r="F235" s="173" t="s">
        <v>290</v>
      </c>
      <c r="H235" s="174">
        <v>27.315999999999999</v>
      </c>
      <c r="I235" s="175"/>
      <c r="L235" s="170"/>
      <c r="M235" s="176"/>
      <c r="N235" s="177"/>
      <c r="O235" s="177"/>
      <c r="P235" s="177"/>
      <c r="Q235" s="177"/>
      <c r="R235" s="177"/>
      <c r="S235" s="177"/>
      <c r="T235" s="178"/>
      <c r="AT235" s="172" t="s">
        <v>135</v>
      </c>
      <c r="AU235" s="172" t="s">
        <v>85</v>
      </c>
      <c r="AV235" s="13" t="s">
        <v>85</v>
      </c>
      <c r="AW235" s="13" t="s">
        <v>32</v>
      </c>
      <c r="AX235" s="13" t="s">
        <v>76</v>
      </c>
      <c r="AY235" s="172" t="s">
        <v>125</v>
      </c>
    </row>
    <row r="236" spans="1:65" s="13" customFormat="1" ht="11">
      <c r="B236" s="170"/>
      <c r="D236" s="171" t="s">
        <v>135</v>
      </c>
      <c r="E236" s="172" t="s">
        <v>1</v>
      </c>
      <c r="F236" s="173" t="s">
        <v>291</v>
      </c>
      <c r="H236" s="174">
        <v>21.045999999999999</v>
      </c>
      <c r="I236" s="175"/>
      <c r="L236" s="170"/>
      <c r="M236" s="176"/>
      <c r="N236" s="177"/>
      <c r="O236" s="177"/>
      <c r="P236" s="177"/>
      <c r="Q236" s="177"/>
      <c r="R236" s="177"/>
      <c r="S236" s="177"/>
      <c r="T236" s="178"/>
      <c r="AT236" s="172" t="s">
        <v>135</v>
      </c>
      <c r="AU236" s="172" t="s">
        <v>85</v>
      </c>
      <c r="AV236" s="13" t="s">
        <v>85</v>
      </c>
      <c r="AW236" s="13" t="s">
        <v>32</v>
      </c>
      <c r="AX236" s="13" t="s">
        <v>76</v>
      </c>
      <c r="AY236" s="172" t="s">
        <v>125</v>
      </c>
    </row>
    <row r="237" spans="1:65" s="13" customFormat="1" ht="11">
      <c r="B237" s="170"/>
      <c r="D237" s="171" t="s">
        <v>135</v>
      </c>
      <c r="E237" s="172" t="s">
        <v>1</v>
      </c>
      <c r="F237" s="173" t="s">
        <v>292</v>
      </c>
      <c r="H237" s="174">
        <v>4.4080000000000004</v>
      </c>
      <c r="I237" s="175"/>
      <c r="L237" s="170"/>
      <c r="M237" s="176"/>
      <c r="N237" s="177"/>
      <c r="O237" s="177"/>
      <c r="P237" s="177"/>
      <c r="Q237" s="177"/>
      <c r="R237" s="177"/>
      <c r="S237" s="177"/>
      <c r="T237" s="178"/>
      <c r="AT237" s="172" t="s">
        <v>135</v>
      </c>
      <c r="AU237" s="172" t="s">
        <v>85</v>
      </c>
      <c r="AV237" s="13" t="s">
        <v>85</v>
      </c>
      <c r="AW237" s="13" t="s">
        <v>32</v>
      </c>
      <c r="AX237" s="13" t="s">
        <v>76</v>
      </c>
      <c r="AY237" s="172" t="s">
        <v>125</v>
      </c>
    </row>
    <row r="238" spans="1:65" s="14" customFormat="1" ht="11">
      <c r="B238" s="179"/>
      <c r="D238" s="171" t="s">
        <v>135</v>
      </c>
      <c r="E238" s="180" t="s">
        <v>1</v>
      </c>
      <c r="F238" s="181" t="s">
        <v>141</v>
      </c>
      <c r="H238" s="182">
        <v>52.77</v>
      </c>
      <c r="I238" s="183"/>
      <c r="L238" s="179"/>
      <c r="M238" s="184"/>
      <c r="N238" s="185"/>
      <c r="O238" s="185"/>
      <c r="P238" s="185"/>
      <c r="Q238" s="185"/>
      <c r="R238" s="185"/>
      <c r="S238" s="185"/>
      <c r="T238" s="186"/>
      <c r="AT238" s="180" t="s">
        <v>135</v>
      </c>
      <c r="AU238" s="180" t="s">
        <v>85</v>
      </c>
      <c r="AV238" s="14" t="s">
        <v>133</v>
      </c>
      <c r="AW238" s="14" t="s">
        <v>32</v>
      </c>
      <c r="AX238" s="14" t="s">
        <v>76</v>
      </c>
      <c r="AY238" s="180" t="s">
        <v>125</v>
      </c>
    </row>
    <row r="239" spans="1:65" s="13" customFormat="1" ht="11">
      <c r="B239" s="170"/>
      <c r="D239" s="171" t="s">
        <v>135</v>
      </c>
      <c r="E239" s="172" t="s">
        <v>1</v>
      </c>
      <c r="F239" s="173" t="s">
        <v>293</v>
      </c>
      <c r="H239" s="174">
        <v>53</v>
      </c>
      <c r="I239" s="175"/>
      <c r="L239" s="170"/>
      <c r="M239" s="176"/>
      <c r="N239" s="177"/>
      <c r="O239" s="177"/>
      <c r="P239" s="177"/>
      <c r="Q239" s="177"/>
      <c r="R239" s="177"/>
      <c r="S239" s="177"/>
      <c r="T239" s="178"/>
      <c r="AT239" s="172" t="s">
        <v>135</v>
      </c>
      <c r="AU239" s="172" t="s">
        <v>85</v>
      </c>
      <c r="AV239" s="13" t="s">
        <v>85</v>
      </c>
      <c r="AW239" s="13" t="s">
        <v>32</v>
      </c>
      <c r="AX239" s="13" t="s">
        <v>81</v>
      </c>
      <c r="AY239" s="172" t="s">
        <v>125</v>
      </c>
    </row>
    <row r="240" spans="1:65" s="2" customFormat="1" ht="16.5" customHeight="1">
      <c r="A240" s="32"/>
      <c r="B240" s="156"/>
      <c r="C240" s="194" t="s">
        <v>294</v>
      </c>
      <c r="D240" s="194" t="s">
        <v>246</v>
      </c>
      <c r="E240" s="195" t="s">
        <v>247</v>
      </c>
      <c r="F240" s="196" t="s">
        <v>248</v>
      </c>
      <c r="G240" s="197" t="s">
        <v>201</v>
      </c>
      <c r="H240" s="198">
        <v>1.9E-2</v>
      </c>
      <c r="I240" s="199"/>
      <c r="J240" s="200">
        <f>ROUND(I240*H240,2)</f>
        <v>0</v>
      </c>
      <c r="K240" s="196" t="s">
        <v>132</v>
      </c>
      <c r="L240" s="201"/>
      <c r="M240" s="202" t="s">
        <v>1</v>
      </c>
      <c r="N240" s="203" t="s">
        <v>41</v>
      </c>
      <c r="O240" s="58"/>
      <c r="P240" s="166">
        <f>O240*H240</f>
        <v>0</v>
      </c>
      <c r="Q240" s="166">
        <v>1</v>
      </c>
      <c r="R240" s="166">
        <f>Q240*H240</f>
        <v>1.9E-2</v>
      </c>
      <c r="S240" s="166">
        <v>0</v>
      </c>
      <c r="T240" s="167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68" t="s">
        <v>249</v>
      </c>
      <c r="AT240" s="168" t="s">
        <v>246</v>
      </c>
      <c r="AU240" s="168" t="s">
        <v>85</v>
      </c>
      <c r="AY240" s="17" t="s">
        <v>125</v>
      </c>
      <c r="BE240" s="169">
        <f>IF(N240="základní",J240,0)</f>
        <v>0</v>
      </c>
      <c r="BF240" s="169">
        <f>IF(N240="snížená",J240,0)</f>
        <v>0</v>
      </c>
      <c r="BG240" s="169">
        <f>IF(N240="zákl. přenesená",J240,0)</f>
        <v>0</v>
      </c>
      <c r="BH240" s="169">
        <f>IF(N240="sníž. přenesená",J240,0)</f>
        <v>0</v>
      </c>
      <c r="BI240" s="169">
        <f>IF(N240="nulová",J240,0)</f>
        <v>0</v>
      </c>
      <c r="BJ240" s="17" t="s">
        <v>81</v>
      </c>
      <c r="BK240" s="169">
        <f>ROUND(I240*H240,2)</f>
        <v>0</v>
      </c>
      <c r="BL240" s="17" t="s">
        <v>217</v>
      </c>
      <c r="BM240" s="168" t="s">
        <v>295</v>
      </c>
    </row>
    <row r="241" spans="1:65" s="13" customFormat="1" ht="11">
      <c r="B241" s="170"/>
      <c r="D241" s="171" t="s">
        <v>135</v>
      </c>
      <c r="F241" s="173" t="s">
        <v>296</v>
      </c>
      <c r="H241" s="174">
        <v>1.9E-2</v>
      </c>
      <c r="I241" s="175"/>
      <c r="L241" s="170"/>
      <c r="M241" s="176"/>
      <c r="N241" s="177"/>
      <c r="O241" s="177"/>
      <c r="P241" s="177"/>
      <c r="Q241" s="177"/>
      <c r="R241" s="177"/>
      <c r="S241" s="177"/>
      <c r="T241" s="178"/>
      <c r="AT241" s="172" t="s">
        <v>135</v>
      </c>
      <c r="AU241" s="172" t="s">
        <v>85</v>
      </c>
      <c r="AV241" s="13" t="s">
        <v>85</v>
      </c>
      <c r="AW241" s="13" t="s">
        <v>3</v>
      </c>
      <c r="AX241" s="13" t="s">
        <v>81</v>
      </c>
      <c r="AY241" s="172" t="s">
        <v>125</v>
      </c>
    </row>
    <row r="242" spans="1:65" s="2" customFormat="1" ht="21.75" customHeight="1">
      <c r="A242" s="32"/>
      <c r="B242" s="156"/>
      <c r="C242" s="157" t="s">
        <v>297</v>
      </c>
      <c r="D242" s="157" t="s">
        <v>128</v>
      </c>
      <c r="E242" s="158" t="s">
        <v>298</v>
      </c>
      <c r="F242" s="159" t="s">
        <v>299</v>
      </c>
      <c r="G242" s="160" t="s">
        <v>131</v>
      </c>
      <c r="H242" s="161">
        <v>53</v>
      </c>
      <c r="I242" s="162"/>
      <c r="J242" s="163">
        <f>ROUND(I242*H242,2)</f>
        <v>0</v>
      </c>
      <c r="K242" s="159" t="s">
        <v>132</v>
      </c>
      <c r="L242" s="33"/>
      <c r="M242" s="164" t="s">
        <v>1</v>
      </c>
      <c r="N242" s="165" t="s">
        <v>41</v>
      </c>
      <c r="O242" s="58"/>
      <c r="P242" s="166">
        <f>O242*H242</f>
        <v>0</v>
      </c>
      <c r="Q242" s="166">
        <v>9.3999999999999997E-4</v>
      </c>
      <c r="R242" s="166">
        <f>Q242*H242</f>
        <v>4.9819999999999996E-2</v>
      </c>
      <c r="S242" s="166">
        <v>0</v>
      </c>
      <c r="T242" s="167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68" t="s">
        <v>217</v>
      </c>
      <c r="AT242" s="168" t="s">
        <v>128</v>
      </c>
      <c r="AU242" s="168" t="s">
        <v>85</v>
      </c>
      <c r="AY242" s="17" t="s">
        <v>125</v>
      </c>
      <c r="BE242" s="169">
        <f>IF(N242="základní",J242,0)</f>
        <v>0</v>
      </c>
      <c r="BF242" s="169">
        <f>IF(N242="snížená",J242,0)</f>
        <v>0</v>
      </c>
      <c r="BG242" s="169">
        <f>IF(N242="zákl. přenesená",J242,0)</f>
        <v>0</v>
      </c>
      <c r="BH242" s="169">
        <f>IF(N242="sníž. přenesená",J242,0)</f>
        <v>0</v>
      </c>
      <c r="BI242" s="169">
        <f>IF(N242="nulová",J242,0)</f>
        <v>0</v>
      </c>
      <c r="BJ242" s="17" t="s">
        <v>81</v>
      </c>
      <c r="BK242" s="169">
        <f>ROUND(I242*H242,2)</f>
        <v>0</v>
      </c>
      <c r="BL242" s="17" t="s">
        <v>217</v>
      </c>
      <c r="BM242" s="168" t="s">
        <v>300</v>
      </c>
    </row>
    <row r="243" spans="1:65" s="2" customFormat="1" ht="33" customHeight="1">
      <c r="A243" s="32"/>
      <c r="B243" s="156"/>
      <c r="C243" s="194" t="s">
        <v>301</v>
      </c>
      <c r="D243" s="194" t="s">
        <v>246</v>
      </c>
      <c r="E243" s="195" t="s">
        <v>256</v>
      </c>
      <c r="F243" s="196" t="s">
        <v>257</v>
      </c>
      <c r="G243" s="197" t="s">
        <v>131</v>
      </c>
      <c r="H243" s="198">
        <v>63.6</v>
      </c>
      <c r="I243" s="199"/>
      <c r="J243" s="200">
        <f>ROUND(I243*H243,2)</f>
        <v>0</v>
      </c>
      <c r="K243" s="196" t="s">
        <v>132</v>
      </c>
      <c r="L243" s="201"/>
      <c r="M243" s="202" t="s">
        <v>1</v>
      </c>
      <c r="N243" s="203" t="s">
        <v>41</v>
      </c>
      <c r="O243" s="58"/>
      <c r="P243" s="166">
        <f>O243*H243</f>
        <v>0</v>
      </c>
      <c r="Q243" s="166">
        <v>5.4000000000000003E-3</v>
      </c>
      <c r="R243" s="166">
        <f>Q243*H243</f>
        <v>0.34344000000000002</v>
      </c>
      <c r="S243" s="166">
        <v>0</v>
      </c>
      <c r="T243" s="167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68" t="s">
        <v>249</v>
      </c>
      <c r="AT243" s="168" t="s">
        <v>246</v>
      </c>
      <c r="AU243" s="168" t="s">
        <v>85</v>
      </c>
      <c r="AY243" s="17" t="s">
        <v>125</v>
      </c>
      <c r="BE243" s="169">
        <f>IF(N243="základní",J243,0)</f>
        <v>0</v>
      </c>
      <c r="BF243" s="169">
        <f>IF(N243="snížená",J243,0)</f>
        <v>0</v>
      </c>
      <c r="BG243" s="169">
        <f>IF(N243="zákl. přenesená",J243,0)</f>
        <v>0</v>
      </c>
      <c r="BH243" s="169">
        <f>IF(N243="sníž. přenesená",J243,0)</f>
        <v>0</v>
      </c>
      <c r="BI243" s="169">
        <f>IF(N243="nulová",J243,0)</f>
        <v>0</v>
      </c>
      <c r="BJ243" s="17" t="s">
        <v>81</v>
      </c>
      <c r="BK243" s="169">
        <f>ROUND(I243*H243,2)</f>
        <v>0</v>
      </c>
      <c r="BL243" s="17" t="s">
        <v>217</v>
      </c>
      <c r="BM243" s="168" t="s">
        <v>302</v>
      </c>
    </row>
    <row r="244" spans="1:65" s="13" customFormat="1" ht="11">
      <c r="B244" s="170"/>
      <c r="D244" s="171" t="s">
        <v>135</v>
      </c>
      <c r="F244" s="173" t="s">
        <v>303</v>
      </c>
      <c r="H244" s="174">
        <v>63.6</v>
      </c>
      <c r="I244" s="175"/>
      <c r="L244" s="170"/>
      <c r="M244" s="176"/>
      <c r="N244" s="177"/>
      <c r="O244" s="177"/>
      <c r="P244" s="177"/>
      <c r="Q244" s="177"/>
      <c r="R244" s="177"/>
      <c r="S244" s="177"/>
      <c r="T244" s="178"/>
      <c r="AT244" s="172" t="s">
        <v>135</v>
      </c>
      <c r="AU244" s="172" t="s">
        <v>85</v>
      </c>
      <c r="AV244" s="13" t="s">
        <v>85</v>
      </c>
      <c r="AW244" s="13" t="s">
        <v>3</v>
      </c>
      <c r="AX244" s="13" t="s">
        <v>81</v>
      </c>
      <c r="AY244" s="172" t="s">
        <v>125</v>
      </c>
    </row>
    <row r="245" spans="1:65" s="2" customFormat="1" ht="21.75" customHeight="1">
      <c r="A245" s="32"/>
      <c r="B245" s="156"/>
      <c r="C245" s="157" t="s">
        <v>249</v>
      </c>
      <c r="D245" s="157" t="s">
        <v>128</v>
      </c>
      <c r="E245" s="158" t="s">
        <v>304</v>
      </c>
      <c r="F245" s="159" t="s">
        <v>305</v>
      </c>
      <c r="G245" s="160" t="s">
        <v>306</v>
      </c>
      <c r="H245" s="204"/>
      <c r="I245" s="162"/>
      <c r="J245" s="163">
        <f>ROUND(I245*H245,2)</f>
        <v>0</v>
      </c>
      <c r="K245" s="159" t="s">
        <v>132</v>
      </c>
      <c r="L245" s="33"/>
      <c r="M245" s="164" t="s">
        <v>1</v>
      </c>
      <c r="N245" s="165" t="s">
        <v>41</v>
      </c>
      <c r="O245" s="58"/>
      <c r="P245" s="166">
        <f>O245*H245</f>
        <v>0</v>
      </c>
      <c r="Q245" s="166">
        <v>0</v>
      </c>
      <c r="R245" s="166">
        <f>Q245*H245</f>
        <v>0</v>
      </c>
      <c r="S245" s="166">
        <v>0</v>
      </c>
      <c r="T245" s="167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68" t="s">
        <v>217</v>
      </c>
      <c r="AT245" s="168" t="s">
        <v>128</v>
      </c>
      <c r="AU245" s="168" t="s">
        <v>85</v>
      </c>
      <c r="AY245" s="17" t="s">
        <v>125</v>
      </c>
      <c r="BE245" s="169">
        <f>IF(N245="základní",J245,0)</f>
        <v>0</v>
      </c>
      <c r="BF245" s="169">
        <f>IF(N245="snížená",J245,0)</f>
        <v>0</v>
      </c>
      <c r="BG245" s="169">
        <f>IF(N245="zákl. přenesená",J245,0)</f>
        <v>0</v>
      </c>
      <c r="BH245" s="169">
        <f>IF(N245="sníž. přenesená",J245,0)</f>
        <v>0</v>
      </c>
      <c r="BI245" s="169">
        <f>IF(N245="nulová",J245,0)</f>
        <v>0</v>
      </c>
      <c r="BJ245" s="17" t="s">
        <v>81</v>
      </c>
      <c r="BK245" s="169">
        <f>ROUND(I245*H245,2)</f>
        <v>0</v>
      </c>
      <c r="BL245" s="17" t="s">
        <v>217</v>
      </c>
      <c r="BM245" s="168" t="s">
        <v>307</v>
      </c>
    </row>
    <row r="246" spans="1:65" s="12" customFormat="1" ht="22.75" customHeight="1">
      <c r="B246" s="143"/>
      <c r="D246" s="144" t="s">
        <v>75</v>
      </c>
      <c r="E246" s="154" t="s">
        <v>308</v>
      </c>
      <c r="F246" s="154" t="s">
        <v>309</v>
      </c>
      <c r="I246" s="146"/>
      <c r="J246" s="155">
        <f>BK246</f>
        <v>0</v>
      </c>
      <c r="L246" s="143"/>
      <c r="M246" s="148"/>
      <c r="N246" s="149"/>
      <c r="O246" s="149"/>
      <c r="P246" s="150">
        <f>SUM(P247:P299)</f>
        <v>0</v>
      </c>
      <c r="Q246" s="149"/>
      <c r="R246" s="150">
        <f>SUM(R247:R299)</f>
        <v>2.1714845</v>
      </c>
      <c r="S246" s="149"/>
      <c r="T246" s="151">
        <f>SUM(T247:T299)</f>
        <v>26.687999999999999</v>
      </c>
      <c r="AR246" s="144" t="s">
        <v>85</v>
      </c>
      <c r="AT246" s="152" t="s">
        <v>75</v>
      </c>
      <c r="AU246" s="152" t="s">
        <v>81</v>
      </c>
      <c r="AY246" s="144" t="s">
        <v>125</v>
      </c>
      <c r="BK246" s="153">
        <f>SUM(BK247:BK299)</f>
        <v>0</v>
      </c>
    </row>
    <row r="247" spans="1:65" s="2" customFormat="1" ht="33" customHeight="1">
      <c r="A247" s="32"/>
      <c r="B247" s="156"/>
      <c r="C247" s="157" t="s">
        <v>310</v>
      </c>
      <c r="D247" s="157" t="s">
        <v>128</v>
      </c>
      <c r="E247" s="158" t="s">
        <v>311</v>
      </c>
      <c r="F247" s="159" t="s">
        <v>312</v>
      </c>
      <c r="G247" s="160" t="s">
        <v>131</v>
      </c>
      <c r="H247" s="161">
        <v>91.037000000000006</v>
      </c>
      <c r="I247" s="162"/>
      <c r="J247" s="163">
        <f>ROUND(I247*H247,2)</f>
        <v>0</v>
      </c>
      <c r="K247" s="159" t="s">
        <v>132</v>
      </c>
      <c r="L247" s="33"/>
      <c r="M247" s="164" t="s">
        <v>1</v>
      </c>
      <c r="N247" s="165" t="s">
        <v>41</v>
      </c>
      <c r="O247" s="58"/>
      <c r="P247" s="166">
        <f>O247*H247</f>
        <v>0</v>
      </c>
      <c r="Q247" s="166">
        <v>6.0600000000000003E-3</v>
      </c>
      <c r="R247" s="166">
        <f>Q247*H247</f>
        <v>0.55168422000000006</v>
      </c>
      <c r="S247" s="166">
        <v>0</v>
      </c>
      <c r="T247" s="167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68" t="s">
        <v>217</v>
      </c>
      <c r="AT247" s="168" t="s">
        <v>128</v>
      </c>
      <c r="AU247" s="168" t="s">
        <v>85</v>
      </c>
      <c r="AY247" s="17" t="s">
        <v>125</v>
      </c>
      <c r="BE247" s="169">
        <f>IF(N247="základní",J247,0)</f>
        <v>0</v>
      </c>
      <c r="BF247" s="169">
        <f>IF(N247="snížená",J247,0)</f>
        <v>0</v>
      </c>
      <c r="BG247" s="169">
        <f>IF(N247="zákl. přenesená",J247,0)</f>
        <v>0</v>
      </c>
      <c r="BH247" s="169">
        <f>IF(N247="sníž. přenesená",J247,0)</f>
        <v>0</v>
      </c>
      <c r="BI247" s="169">
        <f>IF(N247="nulová",J247,0)</f>
        <v>0</v>
      </c>
      <c r="BJ247" s="17" t="s">
        <v>81</v>
      </c>
      <c r="BK247" s="169">
        <f>ROUND(I247*H247,2)</f>
        <v>0</v>
      </c>
      <c r="BL247" s="17" t="s">
        <v>217</v>
      </c>
      <c r="BM247" s="168" t="s">
        <v>313</v>
      </c>
    </row>
    <row r="248" spans="1:65" s="15" customFormat="1" ht="11">
      <c r="B248" s="187"/>
      <c r="D248" s="171" t="s">
        <v>135</v>
      </c>
      <c r="E248" s="188" t="s">
        <v>1</v>
      </c>
      <c r="F248" s="189" t="s">
        <v>314</v>
      </c>
      <c r="H248" s="188" t="s">
        <v>1</v>
      </c>
      <c r="I248" s="190"/>
      <c r="L248" s="187"/>
      <c r="M248" s="191"/>
      <c r="N248" s="192"/>
      <c r="O248" s="192"/>
      <c r="P248" s="192"/>
      <c r="Q248" s="192"/>
      <c r="R248" s="192"/>
      <c r="S248" s="192"/>
      <c r="T248" s="193"/>
      <c r="AT248" s="188" t="s">
        <v>135</v>
      </c>
      <c r="AU248" s="188" t="s">
        <v>85</v>
      </c>
      <c r="AV248" s="15" t="s">
        <v>81</v>
      </c>
      <c r="AW248" s="15" t="s">
        <v>32</v>
      </c>
      <c r="AX248" s="15" t="s">
        <v>76</v>
      </c>
      <c r="AY248" s="188" t="s">
        <v>125</v>
      </c>
    </row>
    <row r="249" spans="1:65" s="13" customFormat="1" ht="11">
      <c r="B249" s="170"/>
      <c r="D249" s="171" t="s">
        <v>135</v>
      </c>
      <c r="E249" s="172" t="s">
        <v>1</v>
      </c>
      <c r="F249" s="173" t="s">
        <v>315</v>
      </c>
      <c r="H249" s="174">
        <v>45.628999999999998</v>
      </c>
      <c r="I249" s="175"/>
      <c r="L249" s="170"/>
      <c r="M249" s="176"/>
      <c r="N249" s="177"/>
      <c r="O249" s="177"/>
      <c r="P249" s="177"/>
      <c r="Q249" s="177"/>
      <c r="R249" s="177"/>
      <c r="S249" s="177"/>
      <c r="T249" s="178"/>
      <c r="AT249" s="172" t="s">
        <v>135</v>
      </c>
      <c r="AU249" s="172" t="s">
        <v>85</v>
      </c>
      <c r="AV249" s="13" t="s">
        <v>85</v>
      </c>
      <c r="AW249" s="13" t="s">
        <v>32</v>
      </c>
      <c r="AX249" s="13" t="s">
        <v>76</v>
      </c>
      <c r="AY249" s="172" t="s">
        <v>125</v>
      </c>
    </row>
    <row r="250" spans="1:65" s="13" customFormat="1" ht="11">
      <c r="B250" s="170"/>
      <c r="D250" s="171" t="s">
        <v>135</v>
      </c>
      <c r="E250" s="172" t="s">
        <v>1</v>
      </c>
      <c r="F250" s="173" t="s">
        <v>316</v>
      </c>
      <c r="H250" s="174">
        <v>36.444000000000003</v>
      </c>
      <c r="I250" s="175"/>
      <c r="L250" s="170"/>
      <c r="M250" s="176"/>
      <c r="N250" s="177"/>
      <c r="O250" s="177"/>
      <c r="P250" s="177"/>
      <c r="Q250" s="177"/>
      <c r="R250" s="177"/>
      <c r="S250" s="177"/>
      <c r="T250" s="178"/>
      <c r="AT250" s="172" t="s">
        <v>135</v>
      </c>
      <c r="AU250" s="172" t="s">
        <v>85</v>
      </c>
      <c r="AV250" s="13" t="s">
        <v>85</v>
      </c>
      <c r="AW250" s="13" t="s">
        <v>32</v>
      </c>
      <c r="AX250" s="13" t="s">
        <v>76</v>
      </c>
      <c r="AY250" s="172" t="s">
        <v>125</v>
      </c>
    </row>
    <row r="251" spans="1:65" s="13" customFormat="1" ht="11">
      <c r="B251" s="170"/>
      <c r="D251" s="171" t="s">
        <v>135</v>
      </c>
      <c r="E251" s="172" t="s">
        <v>1</v>
      </c>
      <c r="F251" s="173" t="s">
        <v>317</v>
      </c>
      <c r="H251" s="174">
        <v>8.9640000000000004</v>
      </c>
      <c r="I251" s="175"/>
      <c r="L251" s="170"/>
      <c r="M251" s="176"/>
      <c r="N251" s="177"/>
      <c r="O251" s="177"/>
      <c r="P251" s="177"/>
      <c r="Q251" s="177"/>
      <c r="R251" s="177"/>
      <c r="S251" s="177"/>
      <c r="T251" s="178"/>
      <c r="AT251" s="172" t="s">
        <v>135</v>
      </c>
      <c r="AU251" s="172" t="s">
        <v>85</v>
      </c>
      <c r="AV251" s="13" t="s">
        <v>85</v>
      </c>
      <c r="AW251" s="13" t="s">
        <v>32</v>
      </c>
      <c r="AX251" s="13" t="s">
        <v>76</v>
      </c>
      <c r="AY251" s="172" t="s">
        <v>125</v>
      </c>
    </row>
    <row r="252" spans="1:65" s="14" customFormat="1" ht="11">
      <c r="B252" s="179"/>
      <c r="D252" s="171" t="s">
        <v>135</v>
      </c>
      <c r="E252" s="180" t="s">
        <v>1</v>
      </c>
      <c r="F252" s="181" t="s">
        <v>141</v>
      </c>
      <c r="H252" s="182">
        <v>91.037000000000006</v>
      </c>
      <c r="I252" s="183"/>
      <c r="L252" s="179"/>
      <c r="M252" s="184"/>
      <c r="N252" s="185"/>
      <c r="O252" s="185"/>
      <c r="P252" s="185"/>
      <c r="Q252" s="185"/>
      <c r="R252" s="185"/>
      <c r="S252" s="185"/>
      <c r="T252" s="186"/>
      <c r="AT252" s="180" t="s">
        <v>135</v>
      </c>
      <c r="AU252" s="180" t="s">
        <v>85</v>
      </c>
      <c r="AV252" s="14" t="s">
        <v>133</v>
      </c>
      <c r="AW252" s="14" t="s">
        <v>32</v>
      </c>
      <c r="AX252" s="14" t="s">
        <v>81</v>
      </c>
      <c r="AY252" s="180" t="s">
        <v>125</v>
      </c>
    </row>
    <row r="253" spans="1:65" s="2" customFormat="1" ht="21.75" customHeight="1">
      <c r="A253" s="32"/>
      <c r="B253" s="156"/>
      <c r="C253" s="194" t="s">
        <v>318</v>
      </c>
      <c r="D253" s="194" t="s">
        <v>246</v>
      </c>
      <c r="E253" s="195" t="s">
        <v>319</v>
      </c>
      <c r="F253" s="196" t="s">
        <v>320</v>
      </c>
      <c r="G253" s="197" t="s">
        <v>131</v>
      </c>
      <c r="H253" s="198">
        <v>95.587999999999994</v>
      </c>
      <c r="I253" s="199"/>
      <c r="J253" s="200">
        <f>ROUND(I253*H253,2)</f>
        <v>0</v>
      </c>
      <c r="K253" s="196" t="s">
        <v>132</v>
      </c>
      <c r="L253" s="201"/>
      <c r="M253" s="202" t="s">
        <v>1</v>
      </c>
      <c r="N253" s="203" t="s">
        <v>41</v>
      </c>
      <c r="O253" s="58"/>
      <c r="P253" s="166">
        <f>O253*H253</f>
        <v>0</v>
      </c>
      <c r="Q253" s="166">
        <v>1.8E-3</v>
      </c>
      <c r="R253" s="166">
        <f>Q253*H253</f>
        <v>0.17205839999999997</v>
      </c>
      <c r="S253" s="166">
        <v>0</v>
      </c>
      <c r="T253" s="167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68" t="s">
        <v>249</v>
      </c>
      <c r="AT253" s="168" t="s">
        <v>246</v>
      </c>
      <c r="AU253" s="168" t="s">
        <v>85</v>
      </c>
      <c r="AY253" s="17" t="s">
        <v>125</v>
      </c>
      <c r="BE253" s="169">
        <f>IF(N253="základní",J253,0)</f>
        <v>0</v>
      </c>
      <c r="BF253" s="169">
        <f>IF(N253="snížená",J253,0)</f>
        <v>0</v>
      </c>
      <c r="BG253" s="169">
        <f>IF(N253="zákl. přenesená",J253,0)</f>
        <v>0</v>
      </c>
      <c r="BH253" s="169">
        <f>IF(N253="sníž. přenesená",J253,0)</f>
        <v>0</v>
      </c>
      <c r="BI253" s="169">
        <f>IF(N253="nulová",J253,0)</f>
        <v>0</v>
      </c>
      <c r="BJ253" s="17" t="s">
        <v>81</v>
      </c>
      <c r="BK253" s="169">
        <f>ROUND(I253*H253,2)</f>
        <v>0</v>
      </c>
      <c r="BL253" s="17" t="s">
        <v>217</v>
      </c>
      <c r="BM253" s="168" t="s">
        <v>321</v>
      </c>
    </row>
    <row r="254" spans="1:65" s="15" customFormat="1" ht="11">
      <c r="B254" s="187"/>
      <c r="D254" s="171" t="s">
        <v>135</v>
      </c>
      <c r="E254" s="188" t="s">
        <v>1</v>
      </c>
      <c r="F254" s="189" t="s">
        <v>314</v>
      </c>
      <c r="H254" s="188" t="s">
        <v>1</v>
      </c>
      <c r="I254" s="190"/>
      <c r="L254" s="187"/>
      <c r="M254" s="191"/>
      <c r="N254" s="192"/>
      <c r="O254" s="192"/>
      <c r="P254" s="192"/>
      <c r="Q254" s="192"/>
      <c r="R254" s="192"/>
      <c r="S254" s="192"/>
      <c r="T254" s="193"/>
      <c r="AT254" s="188" t="s">
        <v>135</v>
      </c>
      <c r="AU254" s="188" t="s">
        <v>85</v>
      </c>
      <c r="AV254" s="15" t="s">
        <v>81</v>
      </c>
      <c r="AW254" s="15" t="s">
        <v>32</v>
      </c>
      <c r="AX254" s="15" t="s">
        <v>76</v>
      </c>
      <c r="AY254" s="188" t="s">
        <v>125</v>
      </c>
    </row>
    <row r="255" spans="1:65" s="13" customFormat="1" ht="11">
      <c r="B255" s="170"/>
      <c r="D255" s="171" t="s">
        <v>135</v>
      </c>
      <c r="E255" s="172" t="s">
        <v>1</v>
      </c>
      <c r="F255" s="173" t="s">
        <v>322</v>
      </c>
      <c r="H255" s="174">
        <v>47.91</v>
      </c>
      <c r="I255" s="175"/>
      <c r="L255" s="170"/>
      <c r="M255" s="176"/>
      <c r="N255" s="177"/>
      <c r="O255" s="177"/>
      <c r="P255" s="177"/>
      <c r="Q255" s="177"/>
      <c r="R255" s="177"/>
      <c r="S255" s="177"/>
      <c r="T255" s="178"/>
      <c r="AT255" s="172" t="s">
        <v>135</v>
      </c>
      <c r="AU255" s="172" t="s">
        <v>85</v>
      </c>
      <c r="AV255" s="13" t="s">
        <v>85</v>
      </c>
      <c r="AW255" s="13" t="s">
        <v>32</v>
      </c>
      <c r="AX255" s="13" t="s">
        <v>76</v>
      </c>
      <c r="AY255" s="172" t="s">
        <v>125</v>
      </c>
    </row>
    <row r="256" spans="1:65" s="13" customFormat="1" ht="11">
      <c r="B256" s="170"/>
      <c r="D256" s="171" t="s">
        <v>135</v>
      </c>
      <c r="E256" s="172" t="s">
        <v>1</v>
      </c>
      <c r="F256" s="173" t="s">
        <v>323</v>
      </c>
      <c r="H256" s="174">
        <v>38.265999999999998</v>
      </c>
      <c r="I256" s="175"/>
      <c r="L256" s="170"/>
      <c r="M256" s="176"/>
      <c r="N256" s="177"/>
      <c r="O256" s="177"/>
      <c r="P256" s="177"/>
      <c r="Q256" s="177"/>
      <c r="R256" s="177"/>
      <c r="S256" s="177"/>
      <c r="T256" s="178"/>
      <c r="AT256" s="172" t="s">
        <v>135</v>
      </c>
      <c r="AU256" s="172" t="s">
        <v>85</v>
      </c>
      <c r="AV256" s="13" t="s">
        <v>85</v>
      </c>
      <c r="AW256" s="13" t="s">
        <v>32</v>
      </c>
      <c r="AX256" s="13" t="s">
        <v>76</v>
      </c>
      <c r="AY256" s="172" t="s">
        <v>125</v>
      </c>
    </row>
    <row r="257" spans="1:65" s="13" customFormat="1" ht="11">
      <c r="B257" s="170"/>
      <c r="D257" s="171" t="s">
        <v>135</v>
      </c>
      <c r="E257" s="172" t="s">
        <v>1</v>
      </c>
      <c r="F257" s="173" t="s">
        <v>324</v>
      </c>
      <c r="H257" s="174">
        <v>9.4120000000000008</v>
      </c>
      <c r="I257" s="175"/>
      <c r="L257" s="170"/>
      <c r="M257" s="176"/>
      <c r="N257" s="177"/>
      <c r="O257" s="177"/>
      <c r="P257" s="177"/>
      <c r="Q257" s="177"/>
      <c r="R257" s="177"/>
      <c r="S257" s="177"/>
      <c r="T257" s="178"/>
      <c r="AT257" s="172" t="s">
        <v>135</v>
      </c>
      <c r="AU257" s="172" t="s">
        <v>85</v>
      </c>
      <c r="AV257" s="13" t="s">
        <v>85</v>
      </c>
      <c r="AW257" s="13" t="s">
        <v>32</v>
      </c>
      <c r="AX257" s="13" t="s">
        <v>76</v>
      </c>
      <c r="AY257" s="172" t="s">
        <v>125</v>
      </c>
    </row>
    <row r="258" spans="1:65" s="14" customFormat="1" ht="11">
      <c r="B258" s="179"/>
      <c r="D258" s="171" t="s">
        <v>135</v>
      </c>
      <c r="E258" s="180" t="s">
        <v>1</v>
      </c>
      <c r="F258" s="181" t="s">
        <v>141</v>
      </c>
      <c r="H258" s="182">
        <v>95.587999999999994</v>
      </c>
      <c r="I258" s="183"/>
      <c r="L258" s="179"/>
      <c r="M258" s="184"/>
      <c r="N258" s="185"/>
      <c r="O258" s="185"/>
      <c r="P258" s="185"/>
      <c r="Q258" s="185"/>
      <c r="R258" s="185"/>
      <c r="S258" s="185"/>
      <c r="T258" s="186"/>
      <c r="AT258" s="180" t="s">
        <v>135</v>
      </c>
      <c r="AU258" s="180" t="s">
        <v>85</v>
      </c>
      <c r="AV258" s="14" t="s">
        <v>133</v>
      </c>
      <c r="AW258" s="14" t="s">
        <v>32</v>
      </c>
      <c r="AX258" s="14" t="s">
        <v>81</v>
      </c>
      <c r="AY258" s="180" t="s">
        <v>125</v>
      </c>
    </row>
    <row r="259" spans="1:65" s="2" customFormat="1" ht="21.75" customHeight="1">
      <c r="A259" s="32"/>
      <c r="B259" s="156"/>
      <c r="C259" s="157" t="s">
        <v>325</v>
      </c>
      <c r="D259" s="157" t="s">
        <v>128</v>
      </c>
      <c r="E259" s="158" t="s">
        <v>326</v>
      </c>
      <c r="F259" s="159" t="s">
        <v>327</v>
      </c>
      <c r="G259" s="160" t="s">
        <v>131</v>
      </c>
      <c r="H259" s="161">
        <v>160</v>
      </c>
      <c r="I259" s="162"/>
      <c r="J259" s="163">
        <f>ROUND(I259*H259,2)</f>
        <v>0</v>
      </c>
      <c r="K259" s="159" t="s">
        <v>132</v>
      </c>
      <c r="L259" s="33"/>
      <c r="M259" s="164" t="s">
        <v>1</v>
      </c>
      <c r="N259" s="165" t="s">
        <v>41</v>
      </c>
      <c r="O259" s="58"/>
      <c r="P259" s="166">
        <f>O259*H259</f>
        <v>0</v>
      </c>
      <c r="Q259" s="166">
        <v>0</v>
      </c>
      <c r="R259" s="166">
        <f>Q259*H259</f>
        <v>0</v>
      </c>
      <c r="S259" s="166">
        <v>1.4999999999999999E-2</v>
      </c>
      <c r="T259" s="167">
        <f>S259*H259</f>
        <v>2.4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68" t="s">
        <v>217</v>
      </c>
      <c r="AT259" s="168" t="s">
        <v>128</v>
      </c>
      <c r="AU259" s="168" t="s">
        <v>85</v>
      </c>
      <c r="AY259" s="17" t="s">
        <v>125</v>
      </c>
      <c r="BE259" s="169">
        <f>IF(N259="základní",J259,0)</f>
        <v>0</v>
      </c>
      <c r="BF259" s="169">
        <f>IF(N259="snížená",J259,0)</f>
        <v>0</v>
      </c>
      <c r="BG259" s="169">
        <f>IF(N259="zákl. přenesená",J259,0)</f>
        <v>0</v>
      </c>
      <c r="BH259" s="169">
        <f>IF(N259="sníž. přenesená",J259,0)</f>
        <v>0</v>
      </c>
      <c r="BI259" s="169">
        <f>IF(N259="nulová",J259,0)</f>
        <v>0</v>
      </c>
      <c r="BJ259" s="17" t="s">
        <v>81</v>
      </c>
      <c r="BK259" s="169">
        <f>ROUND(I259*H259,2)</f>
        <v>0</v>
      </c>
      <c r="BL259" s="17" t="s">
        <v>217</v>
      </c>
      <c r="BM259" s="168" t="s">
        <v>328</v>
      </c>
    </row>
    <row r="260" spans="1:65" s="15" customFormat="1" ht="11">
      <c r="B260" s="187"/>
      <c r="D260" s="171" t="s">
        <v>135</v>
      </c>
      <c r="E260" s="188" t="s">
        <v>1</v>
      </c>
      <c r="F260" s="189" t="s">
        <v>329</v>
      </c>
      <c r="H260" s="188" t="s">
        <v>1</v>
      </c>
      <c r="I260" s="190"/>
      <c r="L260" s="187"/>
      <c r="M260" s="191"/>
      <c r="N260" s="192"/>
      <c r="O260" s="192"/>
      <c r="P260" s="192"/>
      <c r="Q260" s="192"/>
      <c r="R260" s="192"/>
      <c r="S260" s="192"/>
      <c r="T260" s="193"/>
      <c r="AT260" s="188" t="s">
        <v>135</v>
      </c>
      <c r="AU260" s="188" t="s">
        <v>85</v>
      </c>
      <c r="AV260" s="15" t="s">
        <v>81</v>
      </c>
      <c r="AW260" s="15" t="s">
        <v>32</v>
      </c>
      <c r="AX260" s="15" t="s">
        <v>76</v>
      </c>
      <c r="AY260" s="188" t="s">
        <v>125</v>
      </c>
    </row>
    <row r="261" spans="1:65" s="13" customFormat="1" ht="11">
      <c r="B261" s="170"/>
      <c r="D261" s="171" t="s">
        <v>135</v>
      </c>
      <c r="E261" s="172" t="s">
        <v>1</v>
      </c>
      <c r="F261" s="173" t="s">
        <v>330</v>
      </c>
      <c r="H261" s="174">
        <v>160</v>
      </c>
      <c r="I261" s="175"/>
      <c r="L261" s="170"/>
      <c r="M261" s="176"/>
      <c r="N261" s="177"/>
      <c r="O261" s="177"/>
      <c r="P261" s="177"/>
      <c r="Q261" s="177"/>
      <c r="R261" s="177"/>
      <c r="S261" s="177"/>
      <c r="T261" s="178"/>
      <c r="AT261" s="172" t="s">
        <v>135</v>
      </c>
      <c r="AU261" s="172" t="s">
        <v>85</v>
      </c>
      <c r="AV261" s="13" t="s">
        <v>85</v>
      </c>
      <c r="AW261" s="13" t="s">
        <v>32</v>
      </c>
      <c r="AX261" s="13" t="s">
        <v>81</v>
      </c>
      <c r="AY261" s="172" t="s">
        <v>125</v>
      </c>
    </row>
    <row r="262" spans="1:65" s="2" customFormat="1" ht="21.75" customHeight="1">
      <c r="A262" s="32"/>
      <c r="B262" s="156"/>
      <c r="C262" s="157" t="s">
        <v>331</v>
      </c>
      <c r="D262" s="157" t="s">
        <v>128</v>
      </c>
      <c r="E262" s="158" t="s">
        <v>332</v>
      </c>
      <c r="F262" s="159" t="s">
        <v>333</v>
      </c>
      <c r="G262" s="160" t="s">
        <v>131</v>
      </c>
      <c r="H262" s="161">
        <v>160</v>
      </c>
      <c r="I262" s="162"/>
      <c r="J262" s="163">
        <f>ROUND(I262*H262,2)</f>
        <v>0</v>
      </c>
      <c r="K262" s="159" t="s">
        <v>132</v>
      </c>
      <c r="L262" s="33"/>
      <c r="M262" s="164" t="s">
        <v>1</v>
      </c>
      <c r="N262" s="165" t="s">
        <v>41</v>
      </c>
      <c r="O262" s="58"/>
      <c r="P262" s="166">
        <f>O262*H262</f>
        <v>0</v>
      </c>
      <c r="Q262" s="166">
        <v>0</v>
      </c>
      <c r="R262" s="166">
        <f>Q262*H262</f>
        <v>0</v>
      </c>
      <c r="S262" s="166">
        <v>1.8E-3</v>
      </c>
      <c r="T262" s="167">
        <f>S262*H262</f>
        <v>0.28799999999999998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68" t="s">
        <v>217</v>
      </c>
      <c r="AT262" s="168" t="s">
        <v>128</v>
      </c>
      <c r="AU262" s="168" t="s">
        <v>85</v>
      </c>
      <c r="AY262" s="17" t="s">
        <v>125</v>
      </c>
      <c r="BE262" s="169">
        <f>IF(N262="základní",J262,0)</f>
        <v>0</v>
      </c>
      <c r="BF262" s="169">
        <f>IF(N262="snížená",J262,0)</f>
        <v>0</v>
      </c>
      <c r="BG262" s="169">
        <f>IF(N262="zákl. přenesená",J262,0)</f>
        <v>0</v>
      </c>
      <c r="BH262" s="169">
        <f>IF(N262="sníž. přenesená",J262,0)</f>
        <v>0</v>
      </c>
      <c r="BI262" s="169">
        <f>IF(N262="nulová",J262,0)</f>
        <v>0</v>
      </c>
      <c r="BJ262" s="17" t="s">
        <v>81</v>
      </c>
      <c r="BK262" s="169">
        <f>ROUND(I262*H262,2)</f>
        <v>0</v>
      </c>
      <c r="BL262" s="17" t="s">
        <v>217</v>
      </c>
      <c r="BM262" s="168" t="s">
        <v>334</v>
      </c>
    </row>
    <row r="263" spans="1:65" s="2" customFormat="1" ht="21.75" customHeight="1">
      <c r="A263" s="32"/>
      <c r="B263" s="156"/>
      <c r="C263" s="157" t="s">
        <v>335</v>
      </c>
      <c r="D263" s="157" t="s">
        <v>128</v>
      </c>
      <c r="E263" s="158" t="s">
        <v>336</v>
      </c>
      <c r="F263" s="159" t="s">
        <v>337</v>
      </c>
      <c r="G263" s="160" t="s">
        <v>131</v>
      </c>
      <c r="H263" s="161">
        <v>153.256</v>
      </c>
      <c r="I263" s="162"/>
      <c r="J263" s="163">
        <f>ROUND(I263*H263,2)</f>
        <v>0</v>
      </c>
      <c r="K263" s="159" t="s">
        <v>132</v>
      </c>
      <c r="L263" s="33"/>
      <c r="M263" s="164" t="s">
        <v>1</v>
      </c>
      <c r="N263" s="165" t="s">
        <v>41</v>
      </c>
      <c r="O263" s="58"/>
      <c r="P263" s="166">
        <f>O263*H263</f>
        <v>0</v>
      </c>
      <c r="Q263" s="166">
        <v>0</v>
      </c>
      <c r="R263" s="166">
        <f>Q263*H263</f>
        <v>0</v>
      </c>
      <c r="S263" s="166">
        <v>0</v>
      </c>
      <c r="T263" s="167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68" t="s">
        <v>217</v>
      </c>
      <c r="AT263" s="168" t="s">
        <v>128</v>
      </c>
      <c r="AU263" s="168" t="s">
        <v>85</v>
      </c>
      <c r="AY263" s="17" t="s">
        <v>125</v>
      </c>
      <c r="BE263" s="169">
        <f>IF(N263="základní",J263,0)</f>
        <v>0</v>
      </c>
      <c r="BF263" s="169">
        <f>IF(N263="snížená",J263,0)</f>
        <v>0</v>
      </c>
      <c r="BG263" s="169">
        <f>IF(N263="zákl. přenesená",J263,0)</f>
        <v>0</v>
      </c>
      <c r="BH263" s="169">
        <f>IF(N263="sníž. přenesená",J263,0)</f>
        <v>0</v>
      </c>
      <c r="BI263" s="169">
        <f>IF(N263="nulová",J263,0)</f>
        <v>0</v>
      </c>
      <c r="BJ263" s="17" t="s">
        <v>81</v>
      </c>
      <c r="BK263" s="169">
        <f>ROUND(I263*H263,2)</f>
        <v>0</v>
      </c>
      <c r="BL263" s="17" t="s">
        <v>217</v>
      </c>
      <c r="BM263" s="168" t="s">
        <v>338</v>
      </c>
    </row>
    <row r="264" spans="1:65" s="15" customFormat="1" ht="11">
      <c r="B264" s="187"/>
      <c r="D264" s="171" t="s">
        <v>135</v>
      </c>
      <c r="E264" s="188" t="s">
        <v>1</v>
      </c>
      <c r="F264" s="189" t="s">
        <v>152</v>
      </c>
      <c r="H264" s="188" t="s">
        <v>1</v>
      </c>
      <c r="I264" s="190"/>
      <c r="L264" s="187"/>
      <c r="M264" s="191"/>
      <c r="N264" s="192"/>
      <c r="O264" s="192"/>
      <c r="P264" s="192"/>
      <c r="Q264" s="192"/>
      <c r="R264" s="192"/>
      <c r="S264" s="192"/>
      <c r="T264" s="193"/>
      <c r="AT264" s="188" t="s">
        <v>135</v>
      </c>
      <c r="AU264" s="188" t="s">
        <v>85</v>
      </c>
      <c r="AV264" s="15" t="s">
        <v>81</v>
      </c>
      <c r="AW264" s="15" t="s">
        <v>32</v>
      </c>
      <c r="AX264" s="15" t="s">
        <v>76</v>
      </c>
      <c r="AY264" s="188" t="s">
        <v>125</v>
      </c>
    </row>
    <row r="265" spans="1:65" s="13" customFormat="1" ht="11">
      <c r="B265" s="170"/>
      <c r="D265" s="171" t="s">
        <v>135</v>
      </c>
      <c r="E265" s="172" t="s">
        <v>1</v>
      </c>
      <c r="F265" s="173" t="s">
        <v>159</v>
      </c>
      <c r="H265" s="174">
        <v>125.139</v>
      </c>
      <c r="I265" s="175"/>
      <c r="L265" s="170"/>
      <c r="M265" s="176"/>
      <c r="N265" s="177"/>
      <c r="O265" s="177"/>
      <c r="P265" s="177"/>
      <c r="Q265" s="177"/>
      <c r="R265" s="177"/>
      <c r="S265" s="177"/>
      <c r="T265" s="178"/>
      <c r="AT265" s="172" t="s">
        <v>135</v>
      </c>
      <c r="AU265" s="172" t="s">
        <v>85</v>
      </c>
      <c r="AV265" s="13" t="s">
        <v>85</v>
      </c>
      <c r="AW265" s="13" t="s">
        <v>32</v>
      </c>
      <c r="AX265" s="13" t="s">
        <v>76</v>
      </c>
      <c r="AY265" s="172" t="s">
        <v>125</v>
      </c>
    </row>
    <row r="266" spans="1:65" s="15" customFormat="1" ht="11">
      <c r="B266" s="187"/>
      <c r="D266" s="171" t="s">
        <v>135</v>
      </c>
      <c r="E266" s="188" t="s">
        <v>1</v>
      </c>
      <c r="F266" s="189" t="s">
        <v>154</v>
      </c>
      <c r="H266" s="188" t="s">
        <v>1</v>
      </c>
      <c r="I266" s="190"/>
      <c r="L266" s="187"/>
      <c r="M266" s="191"/>
      <c r="N266" s="192"/>
      <c r="O266" s="192"/>
      <c r="P266" s="192"/>
      <c r="Q266" s="192"/>
      <c r="R266" s="192"/>
      <c r="S266" s="192"/>
      <c r="T266" s="193"/>
      <c r="AT266" s="188" t="s">
        <v>135</v>
      </c>
      <c r="AU266" s="188" t="s">
        <v>85</v>
      </c>
      <c r="AV266" s="15" t="s">
        <v>81</v>
      </c>
      <c r="AW266" s="15" t="s">
        <v>32</v>
      </c>
      <c r="AX266" s="15" t="s">
        <v>76</v>
      </c>
      <c r="AY266" s="188" t="s">
        <v>125</v>
      </c>
    </row>
    <row r="267" spans="1:65" s="13" customFormat="1" ht="11">
      <c r="B267" s="170"/>
      <c r="D267" s="171" t="s">
        <v>135</v>
      </c>
      <c r="E267" s="172" t="s">
        <v>1</v>
      </c>
      <c r="F267" s="173" t="s">
        <v>160</v>
      </c>
      <c r="H267" s="174">
        <v>28.117000000000001</v>
      </c>
      <c r="I267" s="175"/>
      <c r="L267" s="170"/>
      <c r="M267" s="176"/>
      <c r="N267" s="177"/>
      <c r="O267" s="177"/>
      <c r="P267" s="177"/>
      <c r="Q267" s="177"/>
      <c r="R267" s="177"/>
      <c r="S267" s="177"/>
      <c r="T267" s="178"/>
      <c r="AT267" s="172" t="s">
        <v>135</v>
      </c>
      <c r="AU267" s="172" t="s">
        <v>85</v>
      </c>
      <c r="AV267" s="13" t="s">
        <v>85</v>
      </c>
      <c r="AW267" s="13" t="s">
        <v>32</v>
      </c>
      <c r="AX267" s="13" t="s">
        <v>76</v>
      </c>
      <c r="AY267" s="172" t="s">
        <v>125</v>
      </c>
    </row>
    <row r="268" spans="1:65" s="14" customFormat="1" ht="11">
      <c r="B268" s="179"/>
      <c r="D268" s="171" t="s">
        <v>135</v>
      </c>
      <c r="E268" s="180" t="s">
        <v>1</v>
      </c>
      <c r="F268" s="181" t="s">
        <v>141</v>
      </c>
      <c r="H268" s="182">
        <v>153.256</v>
      </c>
      <c r="I268" s="183"/>
      <c r="L268" s="179"/>
      <c r="M268" s="184"/>
      <c r="N268" s="185"/>
      <c r="O268" s="185"/>
      <c r="P268" s="185"/>
      <c r="Q268" s="185"/>
      <c r="R268" s="185"/>
      <c r="S268" s="185"/>
      <c r="T268" s="186"/>
      <c r="AT268" s="180" t="s">
        <v>135</v>
      </c>
      <c r="AU268" s="180" t="s">
        <v>85</v>
      </c>
      <c r="AV268" s="14" t="s">
        <v>133</v>
      </c>
      <c r="AW268" s="14" t="s">
        <v>32</v>
      </c>
      <c r="AX268" s="14" t="s">
        <v>81</v>
      </c>
      <c r="AY268" s="180" t="s">
        <v>125</v>
      </c>
    </row>
    <row r="269" spans="1:65" s="2" customFormat="1" ht="21.75" customHeight="1">
      <c r="A269" s="32"/>
      <c r="B269" s="156"/>
      <c r="C269" s="194" t="s">
        <v>339</v>
      </c>
      <c r="D269" s="194" t="s">
        <v>246</v>
      </c>
      <c r="E269" s="195" t="s">
        <v>340</v>
      </c>
      <c r="F269" s="196" t="s">
        <v>341</v>
      </c>
      <c r="G269" s="197" t="s">
        <v>131</v>
      </c>
      <c r="H269" s="198">
        <v>30.928000000000001</v>
      </c>
      <c r="I269" s="199"/>
      <c r="J269" s="200">
        <f>ROUND(I269*H269,2)</f>
        <v>0</v>
      </c>
      <c r="K269" s="196" t="s">
        <v>132</v>
      </c>
      <c r="L269" s="201"/>
      <c r="M269" s="202" t="s">
        <v>1</v>
      </c>
      <c r="N269" s="203" t="s">
        <v>41</v>
      </c>
      <c r="O269" s="58"/>
      <c r="P269" s="166">
        <f>O269*H269</f>
        <v>0</v>
      </c>
      <c r="Q269" s="166">
        <v>4.0000000000000001E-3</v>
      </c>
      <c r="R269" s="166">
        <f>Q269*H269</f>
        <v>0.123712</v>
      </c>
      <c r="S269" s="166">
        <v>0</v>
      </c>
      <c r="T269" s="167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68" t="s">
        <v>249</v>
      </c>
      <c r="AT269" s="168" t="s">
        <v>246</v>
      </c>
      <c r="AU269" s="168" t="s">
        <v>85</v>
      </c>
      <c r="AY269" s="17" t="s">
        <v>125</v>
      </c>
      <c r="BE269" s="169">
        <f>IF(N269="základní",J269,0)</f>
        <v>0</v>
      </c>
      <c r="BF269" s="169">
        <f>IF(N269="snížená",J269,0)</f>
        <v>0</v>
      </c>
      <c r="BG269" s="169">
        <f>IF(N269="zákl. přenesená",J269,0)</f>
        <v>0</v>
      </c>
      <c r="BH269" s="169">
        <f>IF(N269="sníž. přenesená",J269,0)</f>
        <v>0</v>
      </c>
      <c r="BI269" s="169">
        <f>IF(N269="nulová",J269,0)</f>
        <v>0</v>
      </c>
      <c r="BJ269" s="17" t="s">
        <v>81</v>
      </c>
      <c r="BK269" s="169">
        <f>ROUND(I269*H269,2)</f>
        <v>0</v>
      </c>
      <c r="BL269" s="17" t="s">
        <v>217</v>
      </c>
      <c r="BM269" s="168" t="s">
        <v>342</v>
      </c>
    </row>
    <row r="270" spans="1:65" s="15" customFormat="1" ht="11">
      <c r="B270" s="187"/>
      <c r="D270" s="171" t="s">
        <v>135</v>
      </c>
      <c r="E270" s="188" t="s">
        <v>1</v>
      </c>
      <c r="F270" s="189" t="s">
        <v>154</v>
      </c>
      <c r="H270" s="188" t="s">
        <v>1</v>
      </c>
      <c r="I270" s="190"/>
      <c r="L270" s="187"/>
      <c r="M270" s="191"/>
      <c r="N270" s="192"/>
      <c r="O270" s="192"/>
      <c r="P270" s="192"/>
      <c r="Q270" s="192"/>
      <c r="R270" s="192"/>
      <c r="S270" s="192"/>
      <c r="T270" s="193"/>
      <c r="AT270" s="188" t="s">
        <v>135</v>
      </c>
      <c r="AU270" s="188" t="s">
        <v>85</v>
      </c>
      <c r="AV270" s="15" t="s">
        <v>81</v>
      </c>
      <c r="AW270" s="15" t="s">
        <v>32</v>
      </c>
      <c r="AX270" s="15" t="s">
        <v>76</v>
      </c>
      <c r="AY270" s="188" t="s">
        <v>125</v>
      </c>
    </row>
    <row r="271" spans="1:65" s="13" customFormat="1" ht="11">
      <c r="B271" s="170"/>
      <c r="D271" s="171" t="s">
        <v>135</v>
      </c>
      <c r="E271" s="172" t="s">
        <v>1</v>
      </c>
      <c r="F271" s="173" t="s">
        <v>343</v>
      </c>
      <c r="H271" s="174">
        <v>30.928000000000001</v>
      </c>
      <c r="I271" s="175"/>
      <c r="L271" s="170"/>
      <c r="M271" s="176"/>
      <c r="N271" s="177"/>
      <c r="O271" s="177"/>
      <c r="P271" s="177"/>
      <c r="Q271" s="177"/>
      <c r="R271" s="177"/>
      <c r="S271" s="177"/>
      <c r="T271" s="178"/>
      <c r="AT271" s="172" t="s">
        <v>135</v>
      </c>
      <c r="AU271" s="172" t="s">
        <v>85</v>
      </c>
      <c r="AV271" s="13" t="s">
        <v>85</v>
      </c>
      <c r="AW271" s="13" t="s">
        <v>32</v>
      </c>
      <c r="AX271" s="13" t="s">
        <v>81</v>
      </c>
      <c r="AY271" s="172" t="s">
        <v>125</v>
      </c>
    </row>
    <row r="272" spans="1:65" s="2" customFormat="1" ht="21.75" customHeight="1">
      <c r="A272" s="32"/>
      <c r="B272" s="156"/>
      <c r="C272" s="194" t="s">
        <v>344</v>
      </c>
      <c r="D272" s="194" t="s">
        <v>246</v>
      </c>
      <c r="E272" s="195" t="s">
        <v>345</v>
      </c>
      <c r="F272" s="196" t="s">
        <v>346</v>
      </c>
      <c r="G272" s="197" t="s">
        <v>131</v>
      </c>
      <c r="H272" s="198">
        <v>137.65299999999999</v>
      </c>
      <c r="I272" s="199"/>
      <c r="J272" s="200">
        <f>ROUND(I272*H272,2)</f>
        <v>0</v>
      </c>
      <c r="K272" s="196" t="s">
        <v>132</v>
      </c>
      <c r="L272" s="201"/>
      <c r="M272" s="202" t="s">
        <v>1</v>
      </c>
      <c r="N272" s="203" t="s">
        <v>41</v>
      </c>
      <c r="O272" s="58"/>
      <c r="P272" s="166">
        <f>O272*H272</f>
        <v>0</v>
      </c>
      <c r="Q272" s="166">
        <v>5.0000000000000001E-3</v>
      </c>
      <c r="R272" s="166">
        <f>Q272*H272</f>
        <v>0.68826500000000002</v>
      </c>
      <c r="S272" s="166">
        <v>0</v>
      </c>
      <c r="T272" s="167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68" t="s">
        <v>249</v>
      </c>
      <c r="AT272" s="168" t="s">
        <v>246</v>
      </c>
      <c r="AU272" s="168" t="s">
        <v>85</v>
      </c>
      <c r="AY272" s="17" t="s">
        <v>125</v>
      </c>
      <c r="BE272" s="169">
        <f>IF(N272="základní",J272,0)</f>
        <v>0</v>
      </c>
      <c r="BF272" s="169">
        <f>IF(N272="snížená",J272,0)</f>
        <v>0</v>
      </c>
      <c r="BG272" s="169">
        <f>IF(N272="zákl. přenesená",J272,0)</f>
        <v>0</v>
      </c>
      <c r="BH272" s="169">
        <f>IF(N272="sníž. přenesená",J272,0)</f>
        <v>0</v>
      </c>
      <c r="BI272" s="169">
        <f>IF(N272="nulová",J272,0)</f>
        <v>0</v>
      </c>
      <c r="BJ272" s="17" t="s">
        <v>81</v>
      </c>
      <c r="BK272" s="169">
        <f>ROUND(I272*H272,2)</f>
        <v>0</v>
      </c>
      <c r="BL272" s="17" t="s">
        <v>217</v>
      </c>
      <c r="BM272" s="168" t="s">
        <v>347</v>
      </c>
    </row>
    <row r="273" spans="1:65" s="15" customFormat="1" ht="11">
      <c r="B273" s="187"/>
      <c r="D273" s="171" t="s">
        <v>135</v>
      </c>
      <c r="E273" s="188" t="s">
        <v>1</v>
      </c>
      <c r="F273" s="189" t="s">
        <v>152</v>
      </c>
      <c r="H273" s="188" t="s">
        <v>1</v>
      </c>
      <c r="I273" s="190"/>
      <c r="L273" s="187"/>
      <c r="M273" s="191"/>
      <c r="N273" s="192"/>
      <c r="O273" s="192"/>
      <c r="P273" s="192"/>
      <c r="Q273" s="192"/>
      <c r="R273" s="192"/>
      <c r="S273" s="192"/>
      <c r="T273" s="193"/>
      <c r="AT273" s="188" t="s">
        <v>135</v>
      </c>
      <c r="AU273" s="188" t="s">
        <v>85</v>
      </c>
      <c r="AV273" s="15" t="s">
        <v>81</v>
      </c>
      <c r="AW273" s="15" t="s">
        <v>32</v>
      </c>
      <c r="AX273" s="15" t="s">
        <v>76</v>
      </c>
      <c r="AY273" s="188" t="s">
        <v>125</v>
      </c>
    </row>
    <row r="274" spans="1:65" s="13" customFormat="1" ht="11">
      <c r="B274" s="170"/>
      <c r="D274" s="171" t="s">
        <v>135</v>
      </c>
      <c r="E274" s="172" t="s">
        <v>1</v>
      </c>
      <c r="F274" s="173" t="s">
        <v>348</v>
      </c>
      <c r="H274" s="174">
        <v>137.65299999999999</v>
      </c>
      <c r="I274" s="175"/>
      <c r="L274" s="170"/>
      <c r="M274" s="176"/>
      <c r="N274" s="177"/>
      <c r="O274" s="177"/>
      <c r="P274" s="177"/>
      <c r="Q274" s="177"/>
      <c r="R274" s="177"/>
      <c r="S274" s="177"/>
      <c r="T274" s="178"/>
      <c r="AT274" s="172" t="s">
        <v>135</v>
      </c>
      <c r="AU274" s="172" t="s">
        <v>85</v>
      </c>
      <c r="AV274" s="13" t="s">
        <v>85</v>
      </c>
      <c r="AW274" s="13" t="s">
        <v>32</v>
      </c>
      <c r="AX274" s="13" t="s">
        <v>81</v>
      </c>
      <c r="AY274" s="172" t="s">
        <v>125</v>
      </c>
    </row>
    <row r="275" spans="1:65" s="2" customFormat="1" ht="21.75" customHeight="1">
      <c r="A275" s="32"/>
      <c r="B275" s="156"/>
      <c r="C275" s="157" t="s">
        <v>349</v>
      </c>
      <c r="D275" s="157" t="s">
        <v>128</v>
      </c>
      <c r="E275" s="158" t="s">
        <v>350</v>
      </c>
      <c r="F275" s="159" t="s">
        <v>351</v>
      </c>
      <c r="G275" s="160" t="s">
        <v>131</v>
      </c>
      <c r="H275" s="161">
        <v>153.256</v>
      </c>
      <c r="I275" s="162"/>
      <c r="J275" s="163">
        <f>ROUND(I275*H275,2)</f>
        <v>0</v>
      </c>
      <c r="K275" s="159" t="s">
        <v>132</v>
      </c>
      <c r="L275" s="33"/>
      <c r="M275" s="164" t="s">
        <v>1</v>
      </c>
      <c r="N275" s="165" t="s">
        <v>41</v>
      </c>
      <c r="O275" s="58"/>
      <c r="P275" s="166">
        <f>O275*H275</f>
        <v>0</v>
      </c>
      <c r="Q275" s="166">
        <v>6.9999999999999994E-5</v>
      </c>
      <c r="R275" s="166">
        <f>Q275*H275</f>
        <v>1.0727919999999998E-2</v>
      </c>
      <c r="S275" s="166">
        <v>0</v>
      </c>
      <c r="T275" s="167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68" t="s">
        <v>217</v>
      </c>
      <c r="AT275" s="168" t="s">
        <v>128</v>
      </c>
      <c r="AU275" s="168" t="s">
        <v>85</v>
      </c>
      <c r="AY275" s="17" t="s">
        <v>125</v>
      </c>
      <c r="BE275" s="169">
        <f>IF(N275="základní",J275,0)</f>
        <v>0</v>
      </c>
      <c r="BF275" s="169">
        <f>IF(N275="snížená",J275,0)</f>
        <v>0</v>
      </c>
      <c r="BG275" s="169">
        <f>IF(N275="zákl. přenesená",J275,0)</f>
        <v>0</v>
      </c>
      <c r="BH275" s="169">
        <f>IF(N275="sníž. přenesená",J275,0)</f>
        <v>0</v>
      </c>
      <c r="BI275" s="169">
        <f>IF(N275="nulová",J275,0)</f>
        <v>0</v>
      </c>
      <c r="BJ275" s="17" t="s">
        <v>81</v>
      </c>
      <c r="BK275" s="169">
        <f>ROUND(I275*H275,2)</f>
        <v>0</v>
      </c>
      <c r="BL275" s="17" t="s">
        <v>217</v>
      </c>
      <c r="BM275" s="168" t="s">
        <v>352</v>
      </c>
    </row>
    <row r="276" spans="1:65" s="15" customFormat="1" ht="11">
      <c r="B276" s="187"/>
      <c r="D276" s="171" t="s">
        <v>135</v>
      </c>
      <c r="E276" s="188" t="s">
        <v>1</v>
      </c>
      <c r="F276" s="189" t="s">
        <v>152</v>
      </c>
      <c r="H276" s="188" t="s">
        <v>1</v>
      </c>
      <c r="I276" s="190"/>
      <c r="L276" s="187"/>
      <c r="M276" s="191"/>
      <c r="N276" s="192"/>
      <c r="O276" s="192"/>
      <c r="P276" s="192"/>
      <c r="Q276" s="192"/>
      <c r="R276" s="192"/>
      <c r="S276" s="192"/>
      <c r="T276" s="193"/>
      <c r="AT276" s="188" t="s">
        <v>135</v>
      </c>
      <c r="AU276" s="188" t="s">
        <v>85</v>
      </c>
      <c r="AV276" s="15" t="s">
        <v>81</v>
      </c>
      <c r="AW276" s="15" t="s">
        <v>32</v>
      </c>
      <c r="AX276" s="15" t="s">
        <v>76</v>
      </c>
      <c r="AY276" s="188" t="s">
        <v>125</v>
      </c>
    </row>
    <row r="277" spans="1:65" s="13" customFormat="1" ht="11">
      <c r="B277" s="170"/>
      <c r="D277" s="171" t="s">
        <v>135</v>
      </c>
      <c r="E277" s="172" t="s">
        <v>1</v>
      </c>
      <c r="F277" s="173" t="s">
        <v>159</v>
      </c>
      <c r="H277" s="174">
        <v>125.139</v>
      </c>
      <c r="I277" s="175"/>
      <c r="L277" s="170"/>
      <c r="M277" s="176"/>
      <c r="N277" s="177"/>
      <c r="O277" s="177"/>
      <c r="P277" s="177"/>
      <c r="Q277" s="177"/>
      <c r="R277" s="177"/>
      <c r="S277" s="177"/>
      <c r="T277" s="178"/>
      <c r="AT277" s="172" t="s">
        <v>135</v>
      </c>
      <c r="AU277" s="172" t="s">
        <v>85</v>
      </c>
      <c r="AV277" s="13" t="s">
        <v>85</v>
      </c>
      <c r="AW277" s="13" t="s">
        <v>32</v>
      </c>
      <c r="AX277" s="13" t="s">
        <v>76</v>
      </c>
      <c r="AY277" s="172" t="s">
        <v>125</v>
      </c>
    </row>
    <row r="278" spans="1:65" s="15" customFormat="1" ht="11">
      <c r="B278" s="187"/>
      <c r="D278" s="171" t="s">
        <v>135</v>
      </c>
      <c r="E278" s="188" t="s">
        <v>1</v>
      </c>
      <c r="F278" s="189" t="s">
        <v>154</v>
      </c>
      <c r="H278" s="188" t="s">
        <v>1</v>
      </c>
      <c r="I278" s="190"/>
      <c r="L278" s="187"/>
      <c r="M278" s="191"/>
      <c r="N278" s="192"/>
      <c r="O278" s="192"/>
      <c r="P278" s="192"/>
      <c r="Q278" s="192"/>
      <c r="R278" s="192"/>
      <c r="S278" s="192"/>
      <c r="T278" s="193"/>
      <c r="AT278" s="188" t="s">
        <v>135</v>
      </c>
      <c r="AU278" s="188" t="s">
        <v>85</v>
      </c>
      <c r="AV278" s="15" t="s">
        <v>81</v>
      </c>
      <c r="AW278" s="15" t="s">
        <v>32</v>
      </c>
      <c r="AX278" s="15" t="s">
        <v>76</v>
      </c>
      <c r="AY278" s="188" t="s">
        <v>125</v>
      </c>
    </row>
    <row r="279" spans="1:65" s="13" customFormat="1" ht="11">
      <c r="B279" s="170"/>
      <c r="D279" s="171" t="s">
        <v>135</v>
      </c>
      <c r="E279" s="172" t="s">
        <v>1</v>
      </c>
      <c r="F279" s="173" t="s">
        <v>160</v>
      </c>
      <c r="H279" s="174">
        <v>28.117000000000001</v>
      </c>
      <c r="I279" s="175"/>
      <c r="L279" s="170"/>
      <c r="M279" s="176"/>
      <c r="N279" s="177"/>
      <c r="O279" s="177"/>
      <c r="P279" s="177"/>
      <c r="Q279" s="177"/>
      <c r="R279" s="177"/>
      <c r="S279" s="177"/>
      <c r="T279" s="178"/>
      <c r="AT279" s="172" t="s">
        <v>135</v>
      </c>
      <c r="AU279" s="172" t="s">
        <v>85</v>
      </c>
      <c r="AV279" s="13" t="s">
        <v>85</v>
      </c>
      <c r="AW279" s="13" t="s">
        <v>32</v>
      </c>
      <c r="AX279" s="13" t="s">
        <v>76</v>
      </c>
      <c r="AY279" s="172" t="s">
        <v>125</v>
      </c>
    </row>
    <row r="280" spans="1:65" s="14" customFormat="1" ht="11">
      <c r="B280" s="179"/>
      <c r="D280" s="171" t="s">
        <v>135</v>
      </c>
      <c r="E280" s="180" t="s">
        <v>1</v>
      </c>
      <c r="F280" s="181" t="s">
        <v>141</v>
      </c>
      <c r="H280" s="182">
        <v>153.256</v>
      </c>
      <c r="I280" s="183"/>
      <c r="L280" s="179"/>
      <c r="M280" s="184"/>
      <c r="N280" s="185"/>
      <c r="O280" s="185"/>
      <c r="P280" s="185"/>
      <c r="Q280" s="185"/>
      <c r="R280" s="185"/>
      <c r="S280" s="185"/>
      <c r="T280" s="186"/>
      <c r="AT280" s="180" t="s">
        <v>135</v>
      </c>
      <c r="AU280" s="180" t="s">
        <v>85</v>
      </c>
      <c r="AV280" s="14" t="s">
        <v>133</v>
      </c>
      <c r="AW280" s="14" t="s">
        <v>32</v>
      </c>
      <c r="AX280" s="14" t="s">
        <v>81</v>
      </c>
      <c r="AY280" s="180" t="s">
        <v>125</v>
      </c>
    </row>
    <row r="281" spans="1:65" s="2" customFormat="1" ht="21.75" customHeight="1">
      <c r="A281" s="32"/>
      <c r="B281" s="156"/>
      <c r="C281" s="157" t="s">
        <v>353</v>
      </c>
      <c r="D281" s="157" t="s">
        <v>128</v>
      </c>
      <c r="E281" s="158" t="s">
        <v>354</v>
      </c>
      <c r="F281" s="159" t="s">
        <v>355</v>
      </c>
      <c r="G281" s="160" t="s">
        <v>131</v>
      </c>
      <c r="H281" s="161">
        <v>153.256</v>
      </c>
      <c r="I281" s="162"/>
      <c r="J281" s="163">
        <f>ROUND(I281*H281,2)</f>
        <v>0</v>
      </c>
      <c r="K281" s="159" t="s">
        <v>132</v>
      </c>
      <c r="L281" s="33"/>
      <c r="M281" s="164" t="s">
        <v>1</v>
      </c>
      <c r="N281" s="165" t="s">
        <v>41</v>
      </c>
      <c r="O281" s="58"/>
      <c r="P281" s="166">
        <f>O281*H281</f>
        <v>0</v>
      </c>
      <c r="Q281" s="166">
        <v>1.16E-3</v>
      </c>
      <c r="R281" s="166">
        <f>Q281*H281</f>
        <v>0.17777696000000001</v>
      </c>
      <c r="S281" s="166">
        <v>0</v>
      </c>
      <c r="T281" s="167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68" t="s">
        <v>217</v>
      </c>
      <c r="AT281" s="168" t="s">
        <v>128</v>
      </c>
      <c r="AU281" s="168" t="s">
        <v>85</v>
      </c>
      <c r="AY281" s="17" t="s">
        <v>125</v>
      </c>
      <c r="BE281" s="169">
        <f>IF(N281="základní",J281,0)</f>
        <v>0</v>
      </c>
      <c r="BF281" s="169">
        <f>IF(N281="snížená",J281,0)</f>
        <v>0</v>
      </c>
      <c r="BG281" s="169">
        <f>IF(N281="zákl. přenesená",J281,0)</f>
        <v>0</v>
      </c>
      <c r="BH281" s="169">
        <f>IF(N281="sníž. přenesená",J281,0)</f>
        <v>0</v>
      </c>
      <c r="BI281" s="169">
        <f>IF(N281="nulová",J281,0)</f>
        <v>0</v>
      </c>
      <c r="BJ281" s="17" t="s">
        <v>81</v>
      </c>
      <c r="BK281" s="169">
        <f>ROUND(I281*H281,2)</f>
        <v>0</v>
      </c>
      <c r="BL281" s="17" t="s">
        <v>217</v>
      </c>
      <c r="BM281" s="168" t="s">
        <v>356</v>
      </c>
    </row>
    <row r="282" spans="1:65" s="15" customFormat="1" ht="11">
      <c r="B282" s="187"/>
      <c r="D282" s="171" t="s">
        <v>135</v>
      </c>
      <c r="E282" s="188" t="s">
        <v>1</v>
      </c>
      <c r="F282" s="189" t="s">
        <v>152</v>
      </c>
      <c r="H282" s="188" t="s">
        <v>1</v>
      </c>
      <c r="I282" s="190"/>
      <c r="L282" s="187"/>
      <c r="M282" s="191"/>
      <c r="N282" s="192"/>
      <c r="O282" s="192"/>
      <c r="P282" s="192"/>
      <c r="Q282" s="192"/>
      <c r="R282" s="192"/>
      <c r="S282" s="192"/>
      <c r="T282" s="193"/>
      <c r="AT282" s="188" t="s">
        <v>135</v>
      </c>
      <c r="AU282" s="188" t="s">
        <v>85</v>
      </c>
      <c r="AV282" s="15" t="s">
        <v>81</v>
      </c>
      <c r="AW282" s="15" t="s">
        <v>32</v>
      </c>
      <c r="AX282" s="15" t="s">
        <v>76</v>
      </c>
      <c r="AY282" s="188" t="s">
        <v>125</v>
      </c>
    </row>
    <row r="283" spans="1:65" s="13" customFormat="1" ht="11">
      <c r="B283" s="170"/>
      <c r="D283" s="171" t="s">
        <v>135</v>
      </c>
      <c r="E283" s="172" t="s">
        <v>1</v>
      </c>
      <c r="F283" s="173" t="s">
        <v>159</v>
      </c>
      <c r="H283" s="174">
        <v>125.139</v>
      </c>
      <c r="I283" s="175"/>
      <c r="L283" s="170"/>
      <c r="M283" s="176"/>
      <c r="N283" s="177"/>
      <c r="O283" s="177"/>
      <c r="P283" s="177"/>
      <c r="Q283" s="177"/>
      <c r="R283" s="177"/>
      <c r="S283" s="177"/>
      <c r="T283" s="178"/>
      <c r="AT283" s="172" t="s">
        <v>135</v>
      </c>
      <c r="AU283" s="172" t="s">
        <v>85</v>
      </c>
      <c r="AV283" s="13" t="s">
        <v>85</v>
      </c>
      <c r="AW283" s="13" t="s">
        <v>32</v>
      </c>
      <c r="AX283" s="13" t="s">
        <v>76</v>
      </c>
      <c r="AY283" s="172" t="s">
        <v>125</v>
      </c>
    </row>
    <row r="284" spans="1:65" s="15" customFormat="1" ht="11">
      <c r="B284" s="187"/>
      <c r="D284" s="171" t="s">
        <v>135</v>
      </c>
      <c r="E284" s="188" t="s">
        <v>1</v>
      </c>
      <c r="F284" s="189" t="s">
        <v>154</v>
      </c>
      <c r="H284" s="188" t="s">
        <v>1</v>
      </c>
      <c r="I284" s="190"/>
      <c r="L284" s="187"/>
      <c r="M284" s="191"/>
      <c r="N284" s="192"/>
      <c r="O284" s="192"/>
      <c r="P284" s="192"/>
      <c r="Q284" s="192"/>
      <c r="R284" s="192"/>
      <c r="S284" s="192"/>
      <c r="T284" s="193"/>
      <c r="AT284" s="188" t="s">
        <v>135</v>
      </c>
      <c r="AU284" s="188" t="s">
        <v>85</v>
      </c>
      <c r="AV284" s="15" t="s">
        <v>81</v>
      </c>
      <c r="AW284" s="15" t="s">
        <v>32</v>
      </c>
      <c r="AX284" s="15" t="s">
        <v>76</v>
      </c>
      <c r="AY284" s="188" t="s">
        <v>125</v>
      </c>
    </row>
    <row r="285" spans="1:65" s="13" customFormat="1" ht="11">
      <c r="B285" s="170"/>
      <c r="D285" s="171" t="s">
        <v>135</v>
      </c>
      <c r="E285" s="172" t="s">
        <v>1</v>
      </c>
      <c r="F285" s="173" t="s">
        <v>160</v>
      </c>
      <c r="H285" s="174">
        <v>28.117000000000001</v>
      </c>
      <c r="I285" s="175"/>
      <c r="L285" s="170"/>
      <c r="M285" s="176"/>
      <c r="N285" s="177"/>
      <c r="O285" s="177"/>
      <c r="P285" s="177"/>
      <c r="Q285" s="177"/>
      <c r="R285" s="177"/>
      <c r="S285" s="177"/>
      <c r="T285" s="178"/>
      <c r="AT285" s="172" t="s">
        <v>135</v>
      </c>
      <c r="AU285" s="172" t="s">
        <v>85</v>
      </c>
      <c r="AV285" s="13" t="s">
        <v>85</v>
      </c>
      <c r="AW285" s="13" t="s">
        <v>32</v>
      </c>
      <c r="AX285" s="13" t="s">
        <v>76</v>
      </c>
      <c r="AY285" s="172" t="s">
        <v>125</v>
      </c>
    </row>
    <row r="286" spans="1:65" s="14" customFormat="1" ht="11">
      <c r="B286" s="179"/>
      <c r="D286" s="171" t="s">
        <v>135</v>
      </c>
      <c r="E286" s="180" t="s">
        <v>1</v>
      </c>
      <c r="F286" s="181" t="s">
        <v>141</v>
      </c>
      <c r="H286" s="182">
        <v>153.256</v>
      </c>
      <c r="I286" s="183"/>
      <c r="L286" s="179"/>
      <c r="M286" s="184"/>
      <c r="N286" s="185"/>
      <c r="O286" s="185"/>
      <c r="P286" s="185"/>
      <c r="Q286" s="185"/>
      <c r="R286" s="185"/>
      <c r="S286" s="185"/>
      <c r="T286" s="186"/>
      <c r="AT286" s="180" t="s">
        <v>135</v>
      </c>
      <c r="AU286" s="180" t="s">
        <v>85</v>
      </c>
      <c r="AV286" s="14" t="s">
        <v>133</v>
      </c>
      <c r="AW286" s="14" t="s">
        <v>32</v>
      </c>
      <c r="AX286" s="14" t="s">
        <v>81</v>
      </c>
      <c r="AY286" s="180" t="s">
        <v>125</v>
      </c>
    </row>
    <row r="287" spans="1:65" s="2" customFormat="1" ht="16.5" customHeight="1">
      <c r="A287" s="32"/>
      <c r="B287" s="156"/>
      <c r="C287" s="194" t="s">
        <v>357</v>
      </c>
      <c r="D287" s="194" t="s">
        <v>246</v>
      </c>
      <c r="E287" s="195" t="s">
        <v>358</v>
      </c>
      <c r="F287" s="196" t="s">
        <v>359</v>
      </c>
      <c r="G287" s="197" t="s">
        <v>150</v>
      </c>
      <c r="H287" s="198">
        <v>22.363</v>
      </c>
      <c r="I287" s="199"/>
      <c r="J287" s="200">
        <f>ROUND(I287*H287,2)</f>
        <v>0</v>
      </c>
      <c r="K287" s="196" t="s">
        <v>132</v>
      </c>
      <c r="L287" s="201"/>
      <c r="M287" s="202" t="s">
        <v>1</v>
      </c>
      <c r="N287" s="203" t="s">
        <v>41</v>
      </c>
      <c r="O287" s="58"/>
      <c r="P287" s="166">
        <f>O287*H287</f>
        <v>0</v>
      </c>
      <c r="Q287" s="166">
        <v>0.02</v>
      </c>
      <c r="R287" s="166">
        <f>Q287*H287</f>
        <v>0.44725999999999999</v>
      </c>
      <c r="S287" s="166">
        <v>0</v>
      </c>
      <c r="T287" s="167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68" t="s">
        <v>249</v>
      </c>
      <c r="AT287" s="168" t="s">
        <v>246</v>
      </c>
      <c r="AU287" s="168" t="s">
        <v>85</v>
      </c>
      <c r="AY287" s="17" t="s">
        <v>125</v>
      </c>
      <c r="BE287" s="169">
        <f>IF(N287="základní",J287,0)</f>
        <v>0</v>
      </c>
      <c r="BF287" s="169">
        <f>IF(N287="snížená",J287,0)</f>
        <v>0</v>
      </c>
      <c r="BG287" s="169">
        <f>IF(N287="zákl. přenesená",J287,0)</f>
        <v>0</v>
      </c>
      <c r="BH287" s="169">
        <f>IF(N287="sníž. přenesená",J287,0)</f>
        <v>0</v>
      </c>
      <c r="BI287" s="169">
        <f>IF(N287="nulová",J287,0)</f>
        <v>0</v>
      </c>
      <c r="BJ287" s="17" t="s">
        <v>81</v>
      </c>
      <c r="BK287" s="169">
        <f>ROUND(I287*H287,2)</f>
        <v>0</v>
      </c>
      <c r="BL287" s="17" t="s">
        <v>217</v>
      </c>
      <c r="BM287" s="168" t="s">
        <v>360</v>
      </c>
    </row>
    <row r="288" spans="1:65" s="15" customFormat="1" ht="11">
      <c r="B288" s="187"/>
      <c r="D288" s="171" t="s">
        <v>135</v>
      </c>
      <c r="E288" s="188" t="s">
        <v>1</v>
      </c>
      <c r="F288" s="189" t="s">
        <v>152</v>
      </c>
      <c r="H288" s="188" t="s">
        <v>1</v>
      </c>
      <c r="I288" s="190"/>
      <c r="L288" s="187"/>
      <c r="M288" s="191"/>
      <c r="N288" s="192"/>
      <c r="O288" s="192"/>
      <c r="P288" s="192"/>
      <c r="Q288" s="192"/>
      <c r="R288" s="192"/>
      <c r="S288" s="192"/>
      <c r="T288" s="193"/>
      <c r="AT288" s="188" t="s">
        <v>135</v>
      </c>
      <c r="AU288" s="188" t="s">
        <v>85</v>
      </c>
      <c r="AV288" s="15" t="s">
        <v>81</v>
      </c>
      <c r="AW288" s="15" t="s">
        <v>32</v>
      </c>
      <c r="AX288" s="15" t="s">
        <v>76</v>
      </c>
      <c r="AY288" s="188" t="s">
        <v>125</v>
      </c>
    </row>
    <row r="289" spans="1:65" s="13" customFormat="1" ht="11">
      <c r="B289" s="170"/>
      <c r="D289" s="171" t="s">
        <v>135</v>
      </c>
      <c r="E289" s="172" t="s">
        <v>1</v>
      </c>
      <c r="F289" s="173" t="s">
        <v>361</v>
      </c>
      <c r="H289" s="174">
        <v>18.707999999999998</v>
      </c>
      <c r="I289" s="175"/>
      <c r="L289" s="170"/>
      <c r="M289" s="176"/>
      <c r="N289" s="177"/>
      <c r="O289" s="177"/>
      <c r="P289" s="177"/>
      <c r="Q289" s="177"/>
      <c r="R289" s="177"/>
      <c r="S289" s="177"/>
      <c r="T289" s="178"/>
      <c r="AT289" s="172" t="s">
        <v>135</v>
      </c>
      <c r="AU289" s="172" t="s">
        <v>85</v>
      </c>
      <c r="AV289" s="13" t="s">
        <v>85</v>
      </c>
      <c r="AW289" s="13" t="s">
        <v>32</v>
      </c>
      <c r="AX289" s="13" t="s">
        <v>76</v>
      </c>
      <c r="AY289" s="172" t="s">
        <v>125</v>
      </c>
    </row>
    <row r="290" spans="1:65" s="15" customFormat="1" ht="11">
      <c r="B290" s="187"/>
      <c r="D290" s="171" t="s">
        <v>135</v>
      </c>
      <c r="E290" s="188" t="s">
        <v>1</v>
      </c>
      <c r="F290" s="189" t="s">
        <v>154</v>
      </c>
      <c r="H290" s="188" t="s">
        <v>1</v>
      </c>
      <c r="I290" s="190"/>
      <c r="L290" s="187"/>
      <c r="M290" s="191"/>
      <c r="N290" s="192"/>
      <c r="O290" s="192"/>
      <c r="P290" s="192"/>
      <c r="Q290" s="192"/>
      <c r="R290" s="192"/>
      <c r="S290" s="192"/>
      <c r="T290" s="193"/>
      <c r="AT290" s="188" t="s">
        <v>135</v>
      </c>
      <c r="AU290" s="188" t="s">
        <v>85</v>
      </c>
      <c r="AV290" s="15" t="s">
        <v>81</v>
      </c>
      <c r="AW290" s="15" t="s">
        <v>32</v>
      </c>
      <c r="AX290" s="15" t="s">
        <v>76</v>
      </c>
      <c r="AY290" s="188" t="s">
        <v>125</v>
      </c>
    </row>
    <row r="291" spans="1:65" s="13" customFormat="1" ht="11">
      <c r="B291" s="170"/>
      <c r="D291" s="171" t="s">
        <v>135</v>
      </c>
      <c r="E291" s="172" t="s">
        <v>1</v>
      </c>
      <c r="F291" s="173" t="s">
        <v>362</v>
      </c>
      <c r="H291" s="174">
        <v>3.6549999999999998</v>
      </c>
      <c r="I291" s="175"/>
      <c r="L291" s="170"/>
      <c r="M291" s="176"/>
      <c r="N291" s="177"/>
      <c r="O291" s="177"/>
      <c r="P291" s="177"/>
      <c r="Q291" s="177"/>
      <c r="R291" s="177"/>
      <c r="S291" s="177"/>
      <c r="T291" s="178"/>
      <c r="AT291" s="172" t="s">
        <v>135</v>
      </c>
      <c r="AU291" s="172" t="s">
        <v>85</v>
      </c>
      <c r="AV291" s="13" t="s">
        <v>85</v>
      </c>
      <c r="AW291" s="13" t="s">
        <v>32</v>
      </c>
      <c r="AX291" s="13" t="s">
        <v>76</v>
      </c>
      <c r="AY291" s="172" t="s">
        <v>125</v>
      </c>
    </row>
    <row r="292" spans="1:65" s="14" customFormat="1" ht="11">
      <c r="B292" s="179"/>
      <c r="D292" s="171" t="s">
        <v>135</v>
      </c>
      <c r="E292" s="180" t="s">
        <v>1</v>
      </c>
      <c r="F292" s="181" t="s">
        <v>141</v>
      </c>
      <c r="H292" s="182">
        <v>22.363</v>
      </c>
      <c r="I292" s="183"/>
      <c r="L292" s="179"/>
      <c r="M292" s="184"/>
      <c r="N292" s="185"/>
      <c r="O292" s="185"/>
      <c r="P292" s="185"/>
      <c r="Q292" s="185"/>
      <c r="R292" s="185"/>
      <c r="S292" s="185"/>
      <c r="T292" s="186"/>
      <c r="AT292" s="180" t="s">
        <v>135</v>
      </c>
      <c r="AU292" s="180" t="s">
        <v>85</v>
      </c>
      <c r="AV292" s="14" t="s">
        <v>133</v>
      </c>
      <c r="AW292" s="14" t="s">
        <v>32</v>
      </c>
      <c r="AX292" s="14" t="s">
        <v>81</v>
      </c>
      <c r="AY292" s="180" t="s">
        <v>125</v>
      </c>
    </row>
    <row r="293" spans="1:65" s="2" customFormat="1" ht="21.75" customHeight="1">
      <c r="A293" s="32"/>
      <c r="B293" s="156"/>
      <c r="C293" s="157" t="s">
        <v>363</v>
      </c>
      <c r="D293" s="157" t="s">
        <v>128</v>
      </c>
      <c r="E293" s="158" t="s">
        <v>364</v>
      </c>
      <c r="F293" s="159" t="s">
        <v>365</v>
      </c>
      <c r="G293" s="160" t="s">
        <v>131</v>
      </c>
      <c r="H293" s="161">
        <v>160</v>
      </c>
      <c r="I293" s="162"/>
      <c r="J293" s="163">
        <f>ROUND(I293*H293,2)</f>
        <v>0</v>
      </c>
      <c r="K293" s="159" t="s">
        <v>132</v>
      </c>
      <c r="L293" s="33"/>
      <c r="M293" s="164" t="s">
        <v>1</v>
      </c>
      <c r="N293" s="165" t="s">
        <v>41</v>
      </c>
      <c r="O293" s="58"/>
      <c r="P293" s="166">
        <f>O293*H293</f>
        <v>0</v>
      </c>
      <c r="Q293" s="166">
        <v>0</v>
      </c>
      <c r="R293" s="166">
        <f>Q293*H293</f>
        <v>0</v>
      </c>
      <c r="S293" s="166">
        <v>0.05</v>
      </c>
      <c r="T293" s="167">
        <f>S293*H293</f>
        <v>8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68" t="s">
        <v>217</v>
      </c>
      <c r="AT293" s="168" t="s">
        <v>128</v>
      </c>
      <c r="AU293" s="168" t="s">
        <v>85</v>
      </c>
      <c r="AY293" s="17" t="s">
        <v>125</v>
      </c>
      <c r="BE293" s="169">
        <f>IF(N293="základní",J293,0)</f>
        <v>0</v>
      </c>
      <c r="BF293" s="169">
        <f>IF(N293="snížená",J293,0)</f>
        <v>0</v>
      </c>
      <c r="BG293" s="169">
        <f>IF(N293="zákl. přenesená",J293,0)</f>
        <v>0</v>
      </c>
      <c r="BH293" s="169">
        <f>IF(N293="sníž. přenesená",J293,0)</f>
        <v>0</v>
      </c>
      <c r="BI293" s="169">
        <f>IF(N293="nulová",J293,0)</f>
        <v>0</v>
      </c>
      <c r="BJ293" s="17" t="s">
        <v>81</v>
      </c>
      <c r="BK293" s="169">
        <f>ROUND(I293*H293,2)</f>
        <v>0</v>
      </c>
      <c r="BL293" s="17" t="s">
        <v>217</v>
      </c>
      <c r="BM293" s="168" t="s">
        <v>366</v>
      </c>
    </row>
    <row r="294" spans="1:65" s="15" customFormat="1" ht="11">
      <c r="B294" s="187"/>
      <c r="D294" s="171" t="s">
        <v>135</v>
      </c>
      <c r="E294" s="188" t="s">
        <v>1</v>
      </c>
      <c r="F294" s="189" t="s">
        <v>367</v>
      </c>
      <c r="H294" s="188" t="s">
        <v>1</v>
      </c>
      <c r="I294" s="190"/>
      <c r="L294" s="187"/>
      <c r="M294" s="191"/>
      <c r="N294" s="192"/>
      <c r="O294" s="192"/>
      <c r="P294" s="192"/>
      <c r="Q294" s="192"/>
      <c r="R294" s="192"/>
      <c r="S294" s="192"/>
      <c r="T294" s="193"/>
      <c r="AT294" s="188" t="s">
        <v>135</v>
      </c>
      <c r="AU294" s="188" t="s">
        <v>85</v>
      </c>
      <c r="AV294" s="15" t="s">
        <v>81</v>
      </c>
      <c r="AW294" s="15" t="s">
        <v>32</v>
      </c>
      <c r="AX294" s="15" t="s">
        <v>76</v>
      </c>
      <c r="AY294" s="188" t="s">
        <v>125</v>
      </c>
    </row>
    <row r="295" spans="1:65" s="13" customFormat="1" ht="11">
      <c r="B295" s="170"/>
      <c r="D295" s="171" t="s">
        <v>135</v>
      </c>
      <c r="E295" s="172" t="s">
        <v>1</v>
      </c>
      <c r="F295" s="173" t="s">
        <v>330</v>
      </c>
      <c r="H295" s="174">
        <v>160</v>
      </c>
      <c r="I295" s="175"/>
      <c r="L295" s="170"/>
      <c r="M295" s="176"/>
      <c r="N295" s="177"/>
      <c r="O295" s="177"/>
      <c r="P295" s="177"/>
      <c r="Q295" s="177"/>
      <c r="R295" s="177"/>
      <c r="S295" s="177"/>
      <c r="T295" s="178"/>
      <c r="AT295" s="172" t="s">
        <v>135</v>
      </c>
      <c r="AU295" s="172" t="s">
        <v>85</v>
      </c>
      <c r="AV295" s="13" t="s">
        <v>85</v>
      </c>
      <c r="AW295" s="13" t="s">
        <v>32</v>
      </c>
      <c r="AX295" s="13" t="s">
        <v>81</v>
      </c>
      <c r="AY295" s="172" t="s">
        <v>125</v>
      </c>
    </row>
    <row r="296" spans="1:65" s="2" customFormat="1" ht="21.75" customHeight="1">
      <c r="A296" s="32"/>
      <c r="B296" s="156"/>
      <c r="C296" s="157" t="s">
        <v>368</v>
      </c>
      <c r="D296" s="157" t="s">
        <v>128</v>
      </c>
      <c r="E296" s="158" t="s">
        <v>369</v>
      </c>
      <c r="F296" s="159" t="s">
        <v>370</v>
      </c>
      <c r="G296" s="160" t="s">
        <v>131</v>
      </c>
      <c r="H296" s="161">
        <v>160</v>
      </c>
      <c r="I296" s="162"/>
      <c r="J296" s="163">
        <f>ROUND(I296*H296,2)</f>
        <v>0</v>
      </c>
      <c r="K296" s="159" t="s">
        <v>132</v>
      </c>
      <c r="L296" s="33"/>
      <c r="M296" s="164" t="s">
        <v>1</v>
      </c>
      <c r="N296" s="165" t="s">
        <v>41</v>
      </c>
      <c r="O296" s="58"/>
      <c r="P296" s="166">
        <f>O296*H296</f>
        <v>0</v>
      </c>
      <c r="Q296" s="166">
        <v>0</v>
      </c>
      <c r="R296" s="166">
        <f>Q296*H296</f>
        <v>0</v>
      </c>
      <c r="S296" s="166">
        <v>0.1</v>
      </c>
      <c r="T296" s="167">
        <f>S296*H296</f>
        <v>16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68" t="s">
        <v>217</v>
      </c>
      <c r="AT296" s="168" t="s">
        <v>128</v>
      </c>
      <c r="AU296" s="168" t="s">
        <v>85</v>
      </c>
      <c r="AY296" s="17" t="s">
        <v>125</v>
      </c>
      <c r="BE296" s="169">
        <f>IF(N296="základní",J296,0)</f>
        <v>0</v>
      </c>
      <c r="BF296" s="169">
        <f>IF(N296="snížená",J296,0)</f>
        <v>0</v>
      </c>
      <c r="BG296" s="169">
        <f>IF(N296="zákl. přenesená",J296,0)</f>
        <v>0</v>
      </c>
      <c r="BH296" s="169">
        <f>IF(N296="sníž. přenesená",J296,0)</f>
        <v>0</v>
      </c>
      <c r="BI296" s="169">
        <f>IF(N296="nulová",J296,0)</f>
        <v>0</v>
      </c>
      <c r="BJ296" s="17" t="s">
        <v>81</v>
      </c>
      <c r="BK296" s="169">
        <f>ROUND(I296*H296,2)</f>
        <v>0</v>
      </c>
      <c r="BL296" s="17" t="s">
        <v>217</v>
      </c>
      <c r="BM296" s="168" t="s">
        <v>371</v>
      </c>
    </row>
    <row r="297" spans="1:65" s="15" customFormat="1" ht="11">
      <c r="B297" s="187"/>
      <c r="D297" s="171" t="s">
        <v>135</v>
      </c>
      <c r="E297" s="188" t="s">
        <v>1</v>
      </c>
      <c r="F297" s="189" t="s">
        <v>367</v>
      </c>
      <c r="H297" s="188" t="s">
        <v>1</v>
      </c>
      <c r="I297" s="190"/>
      <c r="L297" s="187"/>
      <c r="M297" s="191"/>
      <c r="N297" s="192"/>
      <c r="O297" s="192"/>
      <c r="P297" s="192"/>
      <c r="Q297" s="192"/>
      <c r="R297" s="192"/>
      <c r="S297" s="192"/>
      <c r="T297" s="193"/>
      <c r="AT297" s="188" t="s">
        <v>135</v>
      </c>
      <c r="AU297" s="188" t="s">
        <v>85</v>
      </c>
      <c r="AV297" s="15" t="s">
        <v>81</v>
      </c>
      <c r="AW297" s="15" t="s">
        <v>32</v>
      </c>
      <c r="AX297" s="15" t="s">
        <v>76</v>
      </c>
      <c r="AY297" s="188" t="s">
        <v>125</v>
      </c>
    </row>
    <row r="298" spans="1:65" s="13" customFormat="1" ht="11">
      <c r="B298" s="170"/>
      <c r="D298" s="171" t="s">
        <v>135</v>
      </c>
      <c r="E298" s="172" t="s">
        <v>1</v>
      </c>
      <c r="F298" s="173" t="s">
        <v>330</v>
      </c>
      <c r="H298" s="174">
        <v>160</v>
      </c>
      <c r="I298" s="175"/>
      <c r="L298" s="170"/>
      <c r="M298" s="176"/>
      <c r="N298" s="177"/>
      <c r="O298" s="177"/>
      <c r="P298" s="177"/>
      <c r="Q298" s="177"/>
      <c r="R298" s="177"/>
      <c r="S298" s="177"/>
      <c r="T298" s="178"/>
      <c r="AT298" s="172" t="s">
        <v>135</v>
      </c>
      <c r="AU298" s="172" t="s">
        <v>85</v>
      </c>
      <c r="AV298" s="13" t="s">
        <v>85</v>
      </c>
      <c r="AW298" s="13" t="s">
        <v>32</v>
      </c>
      <c r="AX298" s="13" t="s">
        <v>81</v>
      </c>
      <c r="AY298" s="172" t="s">
        <v>125</v>
      </c>
    </row>
    <row r="299" spans="1:65" s="2" customFormat="1" ht="21.75" customHeight="1">
      <c r="A299" s="32"/>
      <c r="B299" s="156"/>
      <c r="C299" s="157" t="s">
        <v>372</v>
      </c>
      <c r="D299" s="157" t="s">
        <v>128</v>
      </c>
      <c r="E299" s="158" t="s">
        <v>373</v>
      </c>
      <c r="F299" s="159" t="s">
        <v>374</v>
      </c>
      <c r="G299" s="160" t="s">
        <v>306</v>
      </c>
      <c r="H299" s="204"/>
      <c r="I299" s="162"/>
      <c r="J299" s="163">
        <f>ROUND(I299*H299,2)</f>
        <v>0</v>
      </c>
      <c r="K299" s="159" t="s">
        <v>132</v>
      </c>
      <c r="L299" s="33"/>
      <c r="M299" s="164" t="s">
        <v>1</v>
      </c>
      <c r="N299" s="165" t="s">
        <v>41</v>
      </c>
      <c r="O299" s="58"/>
      <c r="P299" s="166">
        <f>O299*H299</f>
        <v>0</v>
      </c>
      <c r="Q299" s="166">
        <v>0</v>
      </c>
      <c r="R299" s="166">
        <f>Q299*H299</f>
        <v>0</v>
      </c>
      <c r="S299" s="166">
        <v>0</v>
      </c>
      <c r="T299" s="167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68" t="s">
        <v>217</v>
      </c>
      <c r="AT299" s="168" t="s">
        <v>128</v>
      </c>
      <c r="AU299" s="168" t="s">
        <v>85</v>
      </c>
      <c r="AY299" s="17" t="s">
        <v>125</v>
      </c>
      <c r="BE299" s="169">
        <f>IF(N299="základní",J299,0)</f>
        <v>0</v>
      </c>
      <c r="BF299" s="169">
        <f>IF(N299="snížená",J299,0)</f>
        <v>0</v>
      </c>
      <c r="BG299" s="169">
        <f>IF(N299="zákl. přenesená",J299,0)</f>
        <v>0</v>
      </c>
      <c r="BH299" s="169">
        <f>IF(N299="sníž. přenesená",J299,0)</f>
        <v>0</v>
      </c>
      <c r="BI299" s="169">
        <f>IF(N299="nulová",J299,0)</f>
        <v>0</v>
      </c>
      <c r="BJ299" s="17" t="s">
        <v>81</v>
      </c>
      <c r="BK299" s="169">
        <f>ROUND(I299*H299,2)</f>
        <v>0</v>
      </c>
      <c r="BL299" s="17" t="s">
        <v>217</v>
      </c>
      <c r="BM299" s="168" t="s">
        <v>375</v>
      </c>
    </row>
    <row r="300" spans="1:65" s="12" customFormat="1" ht="22.75" customHeight="1">
      <c r="B300" s="143"/>
      <c r="D300" s="144" t="s">
        <v>75</v>
      </c>
      <c r="E300" s="154" t="s">
        <v>376</v>
      </c>
      <c r="F300" s="154" t="s">
        <v>377</v>
      </c>
      <c r="I300" s="146"/>
      <c r="J300" s="155">
        <f>BK300</f>
        <v>0</v>
      </c>
      <c r="L300" s="143"/>
      <c r="M300" s="148"/>
      <c r="N300" s="149"/>
      <c r="O300" s="149"/>
      <c r="P300" s="150">
        <f>SUM(P301:P303)</f>
        <v>0</v>
      </c>
      <c r="Q300" s="149"/>
      <c r="R300" s="150">
        <f>SUM(R301:R303)</f>
        <v>5.3400000000000001E-3</v>
      </c>
      <c r="S300" s="149"/>
      <c r="T300" s="151">
        <f>SUM(T301:T303)</f>
        <v>4.614E-2</v>
      </c>
      <c r="AR300" s="144" t="s">
        <v>85</v>
      </c>
      <c r="AT300" s="152" t="s">
        <v>75</v>
      </c>
      <c r="AU300" s="152" t="s">
        <v>81</v>
      </c>
      <c r="AY300" s="144" t="s">
        <v>125</v>
      </c>
      <c r="BK300" s="153">
        <f>SUM(BK301:BK303)</f>
        <v>0</v>
      </c>
    </row>
    <row r="301" spans="1:65" s="2" customFormat="1" ht="16.5" customHeight="1">
      <c r="A301" s="32"/>
      <c r="B301" s="156"/>
      <c r="C301" s="157" t="s">
        <v>378</v>
      </c>
      <c r="D301" s="157" t="s">
        <v>128</v>
      </c>
      <c r="E301" s="158" t="s">
        <v>379</v>
      </c>
      <c r="F301" s="159" t="s">
        <v>380</v>
      </c>
      <c r="G301" s="160" t="s">
        <v>381</v>
      </c>
      <c r="H301" s="161">
        <v>2</v>
      </c>
      <c r="I301" s="162"/>
      <c r="J301" s="163">
        <f>ROUND(I301*H301,2)</f>
        <v>0</v>
      </c>
      <c r="K301" s="159" t="s">
        <v>1</v>
      </c>
      <c r="L301" s="33"/>
      <c r="M301" s="164" t="s">
        <v>1</v>
      </c>
      <c r="N301" s="165" t="s">
        <v>41</v>
      </c>
      <c r="O301" s="58"/>
      <c r="P301" s="166">
        <f>O301*H301</f>
        <v>0</v>
      </c>
      <c r="Q301" s="166">
        <v>0</v>
      </c>
      <c r="R301" s="166">
        <f>Q301*H301</f>
        <v>0</v>
      </c>
      <c r="S301" s="166">
        <v>2.307E-2</v>
      </c>
      <c r="T301" s="167">
        <f>S301*H301</f>
        <v>4.614E-2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68" t="s">
        <v>217</v>
      </c>
      <c r="AT301" s="168" t="s">
        <v>128</v>
      </c>
      <c r="AU301" s="168" t="s">
        <v>85</v>
      </c>
      <c r="AY301" s="17" t="s">
        <v>125</v>
      </c>
      <c r="BE301" s="169">
        <f>IF(N301="základní",J301,0)</f>
        <v>0</v>
      </c>
      <c r="BF301" s="169">
        <f>IF(N301="snížená",J301,0)</f>
        <v>0</v>
      </c>
      <c r="BG301" s="169">
        <f>IF(N301="zákl. přenesená",J301,0)</f>
        <v>0</v>
      </c>
      <c r="BH301" s="169">
        <f>IF(N301="sníž. přenesená",J301,0)</f>
        <v>0</v>
      </c>
      <c r="BI301" s="169">
        <f>IF(N301="nulová",J301,0)</f>
        <v>0</v>
      </c>
      <c r="BJ301" s="17" t="s">
        <v>81</v>
      </c>
      <c r="BK301" s="169">
        <f>ROUND(I301*H301,2)</f>
        <v>0</v>
      </c>
      <c r="BL301" s="17" t="s">
        <v>217</v>
      </c>
      <c r="BM301" s="168" t="s">
        <v>382</v>
      </c>
    </row>
    <row r="302" spans="1:65" s="2" customFormat="1" ht="21.75" customHeight="1">
      <c r="A302" s="32"/>
      <c r="B302" s="156"/>
      <c r="C302" s="157" t="s">
        <v>383</v>
      </c>
      <c r="D302" s="157" t="s">
        <v>128</v>
      </c>
      <c r="E302" s="158" t="s">
        <v>384</v>
      </c>
      <c r="F302" s="159" t="s">
        <v>385</v>
      </c>
      <c r="G302" s="160" t="s">
        <v>381</v>
      </c>
      <c r="H302" s="161">
        <v>2</v>
      </c>
      <c r="I302" s="162"/>
      <c r="J302" s="163">
        <f>ROUND(I302*H302,2)</f>
        <v>0</v>
      </c>
      <c r="K302" s="159" t="s">
        <v>1</v>
      </c>
      <c r="L302" s="33"/>
      <c r="M302" s="164" t="s">
        <v>1</v>
      </c>
      <c r="N302" s="165" t="s">
        <v>41</v>
      </c>
      <c r="O302" s="58"/>
      <c r="P302" s="166">
        <f>O302*H302</f>
        <v>0</v>
      </c>
      <c r="Q302" s="166">
        <v>2.6700000000000001E-3</v>
      </c>
      <c r="R302" s="166">
        <f>Q302*H302</f>
        <v>5.3400000000000001E-3</v>
      </c>
      <c r="S302" s="166">
        <v>0</v>
      </c>
      <c r="T302" s="167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68" t="s">
        <v>217</v>
      </c>
      <c r="AT302" s="168" t="s">
        <v>128</v>
      </c>
      <c r="AU302" s="168" t="s">
        <v>85</v>
      </c>
      <c r="AY302" s="17" t="s">
        <v>125</v>
      </c>
      <c r="BE302" s="169">
        <f>IF(N302="základní",J302,0)</f>
        <v>0</v>
      </c>
      <c r="BF302" s="169">
        <f>IF(N302="snížená",J302,0)</f>
        <v>0</v>
      </c>
      <c r="BG302" s="169">
        <f>IF(N302="zákl. přenesená",J302,0)</f>
        <v>0</v>
      </c>
      <c r="BH302" s="169">
        <f>IF(N302="sníž. přenesená",J302,0)</f>
        <v>0</v>
      </c>
      <c r="BI302" s="169">
        <f>IF(N302="nulová",J302,0)</f>
        <v>0</v>
      </c>
      <c r="BJ302" s="17" t="s">
        <v>81</v>
      </c>
      <c r="BK302" s="169">
        <f>ROUND(I302*H302,2)</f>
        <v>0</v>
      </c>
      <c r="BL302" s="17" t="s">
        <v>217</v>
      </c>
      <c r="BM302" s="168" t="s">
        <v>386</v>
      </c>
    </row>
    <row r="303" spans="1:65" s="2" customFormat="1" ht="21.75" customHeight="1">
      <c r="A303" s="32"/>
      <c r="B303" s="156"/>
      <c r="C303" s="157" t="s">
        <v>387</v>
      </c>
      <c r="D303" s="157" t="s">
        <v>128</v>
      </c>
      <c r="E303" s="158" t="s">
        <v>388</v>
      </c>
      <c r="F303" s="159" t="s">
        <v>389</v>
      </c>
      <c r="G303" s="160" t="s">
        <v>306</v>
      </c>
      <c r="H303" s="204"/>
      <c r="I303" s="162"/>
      <c r="J303" s="163">
        <f>ROUND(I303*H303,2)</f>
        <v>0</v>
      </c>
      <c r="K303" s="159" t="s">
        <v>132</v>
      </c>
      <c r="L303" s="33"/>
      <c r="M303" s="164" t="s">
        <v>1</v>
      </c>
      <c r="N303" s="165" t="s">
        <v>41</v>
      </c>
      <c r="O303" s="58"/>
      <c r="P303" s="166">
        <f>O303*H303</f>
        <v>0</v>
      </c>
      <c r="Q303" s="166">
        <v>0</v>
      </c>
      <c r="R303" s="166">
        <f>Q303*H303</f>
        <v>0</v>
      </c>
      <c r="S303" s="166">
        <v>0</v>
      </c>
      <c r="T303" s="167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68" t="s">
        <v>217</v>
      </c>
      <c r="AT303" s="168" t="s">
        <v>128</v>
      </c>
      <c r="AU303" s="168" t="s">
        <v>85</v>
      </c>
      <c r="AY303" s="17" t="s">
        <v>125</v>
      </c>
      <c r="BE303" s="169">
        <f>IF(N303="základní",J303,0)</f>
        <v>0</v>
      </c>
      <c r="BF303" s="169">
        <f>IF(N303="snížená",J303,0)</f>
        <v>0</v>
      </c>
      <c r="BG303" s="169">
        <f>IF(N303="zákl. přenesená",J303,0)</f>
        <v>0</v>
      </c>
      <c r="BH303" s="169">
        <f>IF(N303="sníž. přenesená",J303,0)</f>
        <v>0</v>
      </c>
      <c r="BI303" s="169">
        <f>IF(N303="nulová",J303,0)</f>
        <v>0</v>
      </c>
      <c r="BJ303" s="17" t="s">
        <v>81</v>
      </c>
      <c r="BK303" s="169">
        <f>ROUND(I303*H303,2)</f>
        <v>0</v>
      </c>
      <c r="BL303" s="17" t="s">
        <v>217</v>
      </c>
      <c r="BM303" s="168" t="s">
        <v>390</v>
      </c>
    </row>
    <row r="304" spans="1:65" s="12" customFormat="1" ht="22.75" customHeight="1">
      <c r="B304" s="143"/>
      <c r="D304" s="144" t="s">
        <v>75</v>
      </c>
      <c r="E304" s="154" t="s">
        <v>391</v>
      </c>
      <c r="F304" s="154" t="s">
        <v>392</v>
      </c>
      <c r="I304" s="146"/>
      <c r="J304" s="155">
        <f>BK304</f>
        <v>0</v>
      </c>
      <c r="L304" s="143"/>
      <c r="M304" s="148"/>
      <c r="N304" s="149"/>
      <c r="O304" s="149"/>
      <c r="P304" s="150">
        <f>P305</f>
        <v>0</v>
      </c>
      <c r="Q304" s="149"/>
      <c r="R304" s="150">
        <f>R305</f>
        <v>0</v>
      </c>
      <c r="S304" s="149"/>
      <c r="T304" s="151">
        <f>T305</f>
        <v>0</v>
      </c>
      <c r="AR304" s="144" t="s">
        <v>85</v>
      </c>
      <c r="AT304" s="152" t="s">
        <v>75</v>
      </c>
      <c r="AU304" s="152" t="s">
        <v>81</v>
      </c>
      <c r="AY304" s="144" t="s">
        <v>125</v>
      </c>
      <c r="BK304" s="153">
        <f>BK305</f>
        <v>0</v>
      </c>
    </row>
    <row r="305" spans="1:65" s="2" customFormat="1" ht="16.5" customHeight="1">
      <c r="A305" s="32"/>
      <c r="B305" s="156"/>
      <c r="C305" s="157" t="s">
        <v>393</v>
      </c>
      <c r="D305" s="157" t="s">
        <v>128</v>
      </c>
      <c r="E305" s="158" t="s">
        <v>394</v>
      </c>
      <c r="F305" s="159" t="s">
        <v>395</v>
      </c>
      <c r="G305" s="160" t="s">
        <v>396</v>
      </c>
      <c r="H305" s="161">
        <v>1</v>
      </c>
      <c r="I305" s="162"/>
      <c r="J305" s="163">
        <f>ROUND(I305*H305,2)</f>
        <v>0</v>
      </c>
      <c r="K305" s="159" t="s">
        <v>1</v>
      </c>
      <c r="L305" s="33"/>
      <c r="M305" s="164" t="s">
        <v>1</v>
      </c>
      <c r="N305" s="165" t="s">
        <v>41</v>
      </c>
      <c r="O305" s="58"/>
      <c r="P305" s="166">
        <f>O305*H305</f>
        <v>0</v>
      </c>
      <c r="Q305" s="166">
        <v>0</v>
      </c>
      <c r="R305" s="166">
        <f>Q305*H305</f>
        <v>0</v>
      </c>
      <c r="S305" s="166">
        <v>0</v>
      </c>
      <c r="T305" s="167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68" t="s">
        <v>217</v>
      </c>
      <c r="AT305" s="168" t="s">
        <v>128</v>
      </c>
      <c r="AU305" s="168" t="s">
        <v>85</v>
      </c>
      <c r="AY305" s="17" t="s">
        <v>125</v>
      </c>
      <c r="BE305" s="169">
        <f>IF(N305="základní",J305,0)</f>
        <v>0</v>
      </c>
      <c r="BF305" s="169">
        <f>IF(N305="snížená",J305,0)</f>
        <v>0</v>
      </c>
      <c r="BG305" s="169">
        <f>IF(N305="zákl. přenesená",J305,0)</f>
        <v>0</v>
      </c>
      <c r="BH305" s="169">
        <f>IF(N305="sníž. přenesená",J305,0)</f>
        <v>0</v>
      </c>
      <c r="BI305" s="169">
        <f>IF(N305="nulová",J305,0)</f>
        <v>0</v>
      </c>
      <c r="BJ305" s="17" t="s">
        <v>81</v>
      </c>
      <c r="BK305" s="169">
        <f>ROUND(I305*H305,2)</f>
        <v>0</v>
      </c>
      <c r="BL305" s="17" t="s">
        <v>217</v>
      </c>
      <c r="BM305" s="168" t="s">
        <v>397</v>
      </c>
    </row>
    <row r="306" spans="1:65" s="12" customFormat="1" ht="22.75" customHeight="1">
      <c r="B306" s="143"/>
      <c r="D306" s="144" t="s">
        <v>75</v>
      </c>
      <c r="E306" s="154" t="s">
        <v>398</v>
      </c>
      <c r="F306" s="154" t="s">
        <v>399</v>
      </c>
      <c r="I306" s="146"/>
      <c r="J306" s="155">
        <f>BK306</f>
        <v>0</v>
      </c>
      <c r="L306" s="143"/>
      <c r="M306" s="148"/>
      <c r="N306" s="149"/>
      <c r="O306" s="149"/>
      <c r="P306" s="150">
        <f>SUM(P307:P311)</f>
        <v>0</v>
      </c>
      <c r="Q306" s="149"/>
      <c r="R306" s="150">
        <f>SUM(R307:R311)</f>
        <v>0.46520239000000002</v>
      </c>
      <c r="S306" s="149"/>
      <c r="T306" s="151">
        <f>SUM(T307:T311)</f>
        <v>0</v>
      </c>
      <c r="AR306" s="144" t="s">
        <v>85</v>
      </c>
      <c r="AT306" s="152" t="s">
        <v>75</v>
      </c>
      <c r="AU306" s="152" t="s">
        <v>81</v>
      </c>
      <c r="AY306" s="144" t="s">
        <v>125</v>
      </c>
      <c r="BK306" s="153">
        <f>SUM(BK307:BK311)</f>
        <v>0</v>
      </c>
    </row>
    <row r="307" spans="1:65" s="2" customFormat="1" ht="21.75" customHeight="1">
      <c r="A307" s="32"/>
      <c r="B307" s="156"/>
      <c r="C307" s="157" t="s">
        <v>400</v>
      </c>
      <c r="D307" s="157" t="s">
        <v>128</v>
      </c>
      <c r="E307" s="158" t="s">
        <v>401</v>
      </c>
      <c r="F307" s="159" t="s">
        <v>402</v>
      </c>
      <c r="G307" s="160" t="s">
        <v>131</v>
      </c>
      <c r="H307" s="161">
        <v>28.411000000000001</v>
      </c>
      <c r="I307" s="162"/>
      <c r="J307" s="163">
        <f>ROUND(I307*H307,2)</f>
        <v>0</v>
      </c>
      <c r="K307" s="159" t="s">
        <v>132</v>
      </c>
      <c r="L307" s="33"/>
      <c r="M307" s="164" t="s">
        <v>1</v>
      </c>
      <c r="N307" s="165" t="s">
        <v>41</v>
      </c>
      <c r="O307" s="58"/>
      <c r="P307" s="166">
        <f>O307*H307</f>
        <v>0</v>
      </c>
      <c r="Q307" s="166">
        <v>1.5789999999999998E-2</v>
      </c>
      <c r="R307" s="166">
        <f>Q307*H307</f>
        <v>0.44860969000000001</v>
      </c>
      <c r="S307" s="166">
        <v>0</v>
      </c>
      <c r="T307" s="167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68" t="s">
        <v>217</v>
      </c>
      <c r="AT307" s="168" t="s">
        <v>128</v>
      </c>
      <c r="AU307" s="168" t="s">
        <v>85</v>
      </c>
      <c r="AY307" s="17" t="s">
        <v>125</v>
      </c>
      <c r="BE307" s="169">
        <f>IF(N307="základní",J307,0)</f>
        <v>0</v>
      </c>
      <c r="BF307" s="169">
        <f>IF(N307="snížená",J307,0)</f>
        <v>0</v>
      </c>
      <c r="BG307" s="169">
        <f>IF(N307="zákl. přenesená",J307,0)</f>
        <v>0</v>
      </c>
      <c r="BH307" s="169">
        <f>IF(N307="sníž. přenesená",J307,0)</f>
        <v>0</v>
      </c>
      <c r="BI307" s="169">
        <f>IF(N307="nulová",J307,0)</f>
        <v>0</v>
      </c>
      <c r="BJ307" s="17" t="s">
        <v>81</v>
      </c>
      <c r="BK307" s="169">
        <f>ROUND(I307*H307,2)</f>
        <v>0</v>
      </c>
      <c r="BL307" s="17" t="s">
        <v>217</v>
      </c>
      <c r="BM307" s="168" t="s">
        <v>403</v>
      </c>
    </row>
    <row r="308" spans="1:65" s="13" customFormat="1" ht="11">
      <c r="B308" s="170"/>
      <c r="D308" s="171" t="s">
        <v>135</v>
      </c>
      <c r="E308" s="172" t="s">
        <v>1</v>
      </c>
      <c r="F308" s="173" t="s">
        <v>404</v>
      </c>
      <c r="H308" s="174">
        <v>28.411000000000001</v>
      </c>
      <c r="I308" s="175"/>
      <c r="L308" s="170"/>
      <c r="M308" s="176"/>
      <c r="N308" s="177"/>
      <c r="O308" s="177"/>
      <c r="P308" s="177"/>
      <c r="Q308" s="177"/>
      <c r="R308" s="177"/>
      <c r="S308" s="177"/>
      <c r="T308" s="178"/>
      <c r="AT308" s="172" t="s">
        <v>135</v>
      </c>
      <c r="AU308" s="172" t="s">
        <v>85</v>
      </c>
      <c r="AV308" s="13" t="s">
        <v>85</v>
      </c>
      <c r="AW308" s="13" t="s">
        <v>32</v>
      </c>
      <c r="AX308" s="13" t="s">
        <v>81</v>
      </c>
      <c r="AY308" s="172" t="s">
        <v>125</v>
      </c>
    </row>
    <row r="309" spans="1:65" s="2" customFormat="1" ht="21.75" customHeight="1">
      <c r="A309" s="32"/>
      <c r="B309" s="156"/>
      <c r="C309" s="157" t="s">
        <v>405</v>
      </c>
      <c r="D309" s="157" t="s">
        <v>128</v>
      </c>
      <c r="E309" s="158" t="s">
        <v>406</v>
      </c>
      <c r="F309" s="159" t="s">
        <v>407</v>
      </c>
      <c r="G309" s="160" t="s">
        <v>150</v>
      </c>
      <c r="H309" s="161">
        <v>0.71</v>
      </c>
      <c r="I309" s="162"/>
      <c r="J309" s="163">
        <f>ROUND(I309*H309,2)</f>
        <v>0</v>
      </c>
      <c r="K309" s="159" t="s">
        <v>132</v>
      </c>
      <c r="L309" s="33"/>
      <c r="M309" s="164" t="s">
        <v>1</v>
      </c>
      <c r="N309" s="165" t="s">
        <v>41</v>
      </c>
      <c r="O309" s="58"/>
      <c r="P309" s="166">
        <f>O309*H309</f>
        <v>0</v>
      </c>
      <c r="Q309" s="166">
        <v>2.3369999999999998E-2</v>
      </c>
      <c r="R309" s="166">
        <f>Q309*H309</f>
        <v>1.6592699999999998E-2</v>
      </c>
      <c r="S309" s="166">
        <v>0</v>
      </c>
      <c r="T309" s="167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68" t="s">
        <v>217</v>
      </c>
      <c r="AT309" s="168" t="s">
        <v>128</v>
      </c>
      <c r="AU309" s="168" t="s">
        <v>85</v>
      </c>
      <c r="AY309" s="17" t="s">
        <v>125</v>
      </c>
      <c r="BE309" s="169">
        <f>IF(N309="základní",J309,0)</f>
        <v>0</v>
      </c>
      <c r="BF309" s="169">
        <f>IF(N309="snížená",J309,0)</f>
        <v>0</v>
      </c>
      <c r="BG309" s="169">
        <f>IF(N309="zákl. přenesená",J309,0)</f>
        <v>0</v>
      </c>
      <c r="BH309" s="169">
        <f>IF(N309="sníž. přenesená",J309,0)</f>
        <v>0</v>
      </c>
      <c r="BI309" s="169">
        <f>IF(N309="nulová",J309,0)</f>
        <v>0</v>
      </c>
      <c r="BJ309" s="17" t="s">
        <v>81</v>
      </c>
      <c r="BK309" s="169">
        <f>ROUND(I309*H309,2)</f>
        <v>0</v>
      </c>
      <c r="BL309" s="17" t="s">
        <v>217</v>
      </c>
      <c r="BM309" s="168" t="s">
        <v>408</v>
      </c>
    </row>
    <row r="310" spans="1:65" s="13" customFormat="1" ht="11">
      <c r="B310" s="170"/>
      <c r="D310" s="171" t="s">
        <v>135</v>
      </c>
      <c r="E310" s="172" t="s">
        <v>1</v>
      </c>
      <c r="F310" s="173" t="s">
        <v>409</v>
      </c>
      <c r="H310" s="174">
        <v>0.71</v>
      </c>
      <c r="I310" s="175"/>
      <c r="L310" s="170"/>
      <c r="M310" s="176"/>
      <c r="N310" s="177"/>
      <c r="O310" s="177"/>
      <c r="P310" s="177"/>
      <c r="Q310" s="177"/>
      <c r="R310" s="177"/>
      <c r="S310" s="177"/>
      <c r="T310" s="178"/>
      <c r="AT310" s="172" t="s">
        <v>135</v>
      </c>
      <c r="AU310" s="172" t="s">
        <v>85</v>
      </c>
      <c r="AV310" s="13" t="s">
        <v>85</v>
      </c>
      <c r="AW310" s="13" t="s">
        <v>32</v>
      </c>
      <c r="AX310" s="13" t="s">
        <v>81</v>
      </c>
      <c r="AY310" s="172" t="s">
        <v>125</v>
      </c>
    </row>
    <row r="311" spans="1:65" s="2" customFormat="1" ht="21.75" customHeight="1">
      <c r="A311" s="32"/>
      <c r="B311" s="156"/>
      <c r="C311" s="157" t="s">
        <v>410</v>
      </c>
      <c r="D311" s="157" t="s">
        <v>128</v>
      </c>
      <c r="E311" s="158" t="s">
        <v>411</v>
      </c>
      <c r="F311" s="159" t="s">
        <v>412</v>
      </c>
      <c r="G311" s="160" t="s">
        <v>306</v>
      </c>
      <c r="H311" s="204"/>
      <c r="I311" s="162"/>
      <c r="J311" s="163">
        <f>ROUND(I311*H311,2)</f>
        <v>0</v>
      </c>
      <c r="K311" s="159" t="s">
        <v>132</v>
      </c>
      <c r="L311" s="33"/>
      <c r="M311" s="164" t="s">
        <v>1</v>
      </c>
      <c r="N311" s="165" t="s">
        <v>41</v>
      </c>
      <c r="O311" s="58"/>
      <c r="P311" s="166">
        <f>O311*H311</f>
        <v>0</v>
      </c>
      <c r="Q311" s="166">
        <v>0</v>
      </c>
      <c r="R311" s="166">
        <f>Q311*H311</f>
        <v>0</v>
      </c>
      <c r="S311" s="166">
        <v>0</v>
      </c>
      <c r="T311" s="167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68" t="s">
        <v>217</v>
      </c>
      <c r="AT311" s="168" t="s">
        <v>128</v>
      </c>
      <c r="AU311" s="168" t="s">
        <v>85</v>
      </c>
      <c r="AY311" s="17" t="s">
        <v>125</v>
      </c>
      <c r="BE311" s="169">
        <f>IF(N311="základní",J311,0)</f>
        <v>0</v>
      </c>
      <c r="BF311" s="169">
        <f>IF(N311="snížená",J311,0)</f>
        <v>0</v>
      </c>
      <c r="BG311" s="169">
        <f>IF(N311="zákl. přenesená",J311,0)</f>
        <v>0</v>
      </c>
      <c r="BH311" s="169">
        <f>IF(N311="sníž. přenesená",J311,0)</f>
        <v>0</v>
      </c>
      <c r="BI311" s="169">
        <f>IF(N311="nulová",J311,0)</f>
        <v>0</v>
      </c>
      <c r="BJ311" s="17" t="s">
        <v>81</v>
      </c>
      <c r="BK311" s="169">
        <f>ROUND(I311*H311,2)</f>
        <v>0</v>
      </c>
      <c r="BL311" s="17" t="s">
        <v>217</v>
      </c>
      <c r="BM311" s="168" t="s">
        <v>413</v>
      </c>
    </row>
    <row r="312" spans="1:65" s="12" customFormat="1" ht="22.75" customHeight="1">
      <c r="B312" s="143"/>
      <c r="D312" s="144" t="s">
        <v>75</v>
      </c>
      <c r="E312" s="154" t="s">
        <v>414</v>
      </c>
      <c r="F312" s="154" t="s">
        <v>415</v>
      </c>
      <c r="I312" s="146"/>
      <c r="J312" s="155">
        <f>BK312</f>
        <v>0</v>
      </c>
      <c r="L312" s="143"/>
      <c r="M312" s="148"/>
      <c r="N312" s="149"/>
      <c r="O312" s="149"/>
      <c r="P312" s="150">
        <f>SUM(P313:P324)</f>
        <v>0</v>
      </c>
      <c r="Q312" s="149"/>
      <c r="R312" s="150">
        <f>SUM(R313:R324)</f>
        <v>0.47546498000000004</v>
      </c>
      <c r="S312" s="149"/>
      <c r="T312" s="151">
        <f>SUM(T313:T324)</f>
        <v>0.13707147</v>
      </c>
      <c r="AR312" s="144" t="s">
        <v>85</v>
      </c>
      <c r="AT312" s="152" t="s">
        <v>75</v>
      </c>
      <c r="AU312" s="152" t="s">
        <v>81</v>
      </c>
      <c r="AY312" s="144" t="s">
        <v>125</v>
      </c>
      <c r="BK312" s="153">
        <f>SUM(BK313:BK324)</f>
        <v>0</v>
      </c>
    </row>
    <row r="313" spans="1:65" s="2" customFormat="1" ht="21.75" customHeight="1">
      <c r="A313" s="32"/>
      <c r="B313" s="156"/>
      <c r="C313" s="157" t="s">
        <v>293</v>
      </c>
      <c r="D313" s="157" t="s">
        <v>128</v>
      </c>
      <c r="E313" s="158" t="s">
        <v>416</v>
      </c>
      <c r="F313" s="159" t="s">
        <v>417</v>
      </c>
      <c r="G313" s="160" t="s">
        <v>418</v>
      </c>
      <c r="H313" s="161">
        <v>53.164999999999999</v>
      </c>
      <c r="I313" s="162"/>
      <c r="J313" s="163">
        <f>ROUND(I313*H313,2)</f>
        <v>0</v>
      </c>
      <c r="K313" s="159" t="s">
        <v>132</v>
      </c>
      <c r="L313" s="33"/>
      <c r="M313" s="164" t="s">
        <v>1</v>
      </c>
      <c r="N313" s="165" t="s">
        <v>41</v>
      </c>
      <c r="O313" s="58"/>
      <c r="P313" s="166">
        <f>O313*H313</f>
        <v>0</v>
      </c>
      <c r="Q313" s="166">
        <v>0</v>
      </c>
      <c r="R313" s="166">
        <f>Q313*H313</f>
        <v>0</v>
      </c>
      <c r="S313" s="166">
        <v>1.91E-3</v>
      </c>
      <c r="T313" s="167">
        <f>S313*H313</f>
        <v>0.10154515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68" t="s">
        <v>217</v>
      </c>
      <c r="AT313" s="168" t="s">
        <v>128</v>
      </c>
      <c r="AU313" s="168" t="s">
        <v>85</v>
      </c>
      <c r="AY313" s="17" t="s">
        <v>125</v>
      </c>
      <c r="BE313" s="169">
        <f>IF(N313="základní",J313,0)</f>
        <v>0</v>
      </c>
      <c r="BF313" s="169">
        <f>IF(N313="snížená",J313,0)</f>
        <v>0</v>
      </c>
      <c r="BG313" s="169">
        <f>IF(N313="zákl. přenesená",J313,0)</f>
        <v>0</v>
      </c>
      <c r="BH313" s="169">
        <f>IF(N313="sníž. přenesená",J313,0)</f>
        <v>0</v>
      </c>
      <c r="BI313" s="169">
        <f>IF(N313="nulová",J313,0)</f>
        <v>0</v>
      </c>
      <c r="BJ313" s="17" t="s">
        <v>81</v>
      </c>
      <c r="BK313" s="169">
        <f>ROUND(I313*H313,2)</f>
        <v>0</v>
      </c>
      <c r="BL313" s="17" t="s">
        <v>217</v>
      </c>
      <c r="BM313" s="168" t="s">
        <v>419</v>
      </c>
    </row>
    <row r="314" spans="1:65" s="13" customFormat="1" ht="11">
      <c r="B314" s="170"/>
      <c r="D314" s="171" t="s">
        <v>135</v>
      </c>
      <c r="E314" s="172" t="s">
        <v>1</v>
      </c>
      <c r="F314" s="173" t="s">
        <v>420</v>
      </c>
      <c r="H314" s="174">
        <v>53.164999999999999</v>
      </c>
      <c r="I314" s="175"/>
      <c r="L314" s="170"/>
      <c r="M314" s="176"/>
      <c r="N314" s="177"/>
      <c r="O314" s="177"/>
      <c r="P314" s="177"/>
      <c r="Q314" s="177"/>
      <c r="R314" s="177"/>
      <c r="S314" s="177"/>
      <c r="T314" s="178"/>
      <c r="AT314" s="172" t="s">
        <v>135</v>
      </c>
      <c r="AU314" s="172" t="s">
        <v>85</v>
      </c>
      <c r="AV314" s="13" t="s">
        <v>85</v>
      </c>
      <c r="AW314" s="13" t="s">
        <v>32</v>
      </c>
      <c r="AX314" s="13" t="s">
        <v>81</v>
      </c>
      <c r="AY314" s="172" t="s">
        <v>125</v>
      </c>
    </row>
    <row r="315" spans="1:65" s="2" customFormat="1" ht="16.5" customHeight="1">
      <c r="A315" s="32"/>
      <c r="B315" s="156"/>
      <c r="C315" s="157" t="s">
        <v>421</v>
      </c>
      <c r="D315" s="157" t="s">
        <v>128</v>
      </c>
      <c r="E315" s="158" t="s">
        <v>422</v>
      </c>
      <c r="F315" s="159" t="s">
        <v>423</v>
      </c>
      <c r="G315" s="160" t="s">
        <v>418</v>
      </c>
      <c r="H315" s="161">
        <v>8.6460000000000008</v>
      </c>
      <c r="I315" s="162"/>
      <c r="J315" s="163">
        <f>ROUND(I315*H315,2)</f>
        <v>0</v>
      </c>
      <c r="K315" s="159" t="s">
        <v>132</v>
      </c>
      <c r="L315" s="33"/>
      <c r="M315" s="164" t="s">
        <v>1</v>
      </c>
      <c r="N315" s="165" t="s">
        <v>41</v>
      </c>
      <c r="O315" s="58"/>
      <c r="P315" s="166">
        <f>O315*H315</f>
        <v>0</v>
      </c>
      <c r="Q315" s="166">
        <v>0</v>
      </c>
      <c r="R315" s="166">
        <f>Q315*H315</f>
        <v>0</v>
      </c>
      <c r="S315" s="166">
        <v>1.67E-3</v>
      </c>
      <c r="T315" s="167">
        <f>S315*H315</f>
        <v>1.4438820000000002E-2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68" t="s">
        <v>217</v>
      </c>
      <c r="AT315" s="168" t="s">
        <v>128</v>
      </c>
      <c r="AU315" s="168" t="s">
        <v>85</v>
      </c>
      <c r="AY315" s="17" t="s">
        <v>125</v>
      </c>
      <c r="BE315" s="169">
        <f>IF(N315="základní",J315,0)</f>
        <v>0</v>
      </c>
      <c r="BF315" s="169">
        <f>IF(N315="snížená",J315,0)</f>
        <v>0</v>
      </c>
      <c r="BG315" s="169">
        <f>IF(N315="zákl. přenesená",J315,0)</f>
        <v>0</v>
      </c>
      <c r="BH315" s="169">
        <f>IF(N315="sníž. přenesená",J315,0)</f>
        <v>0</v>
      </c>
      <c r="BI315" s="169">
        <f>IF(N315="nulová",J315,0)</f>
        <v>0</v>
      </c>
      <c r="BJ315" s="17" t="s">
        <v>81</v>
      </c>
      <c r="BK315" s="169">
        <f>ROUND(I315*H315,2)</f>
        <v>0</v>
      </c>
      <c r="BL315" s="17" t="s">
        <v>217</v>
      </c>
      <c r="BM315" s="168" t="s">
        <v>424</v>
      </c>
    </row>
    <row r="316" spans="1:65" s="2" customFormat="1" ht="16.5" customHeight="1">
      <c r="A316" s="32"/>
      <c r="B316" s="156"/>
      <c r="C316" s="157" t="s">
        <v>425</v>
      </c>
      <c r="D316" s="157" t="s">
        <v>128</v>
      </c>
      <c r="E316" s="158" t="s">
        <v>426</v>
      </c>
      <c r="F316" s="159" t="s">
        <v>427</v>
      </c>
      <c r="G316" s="160" t="s">
        <v>418</v>
      </c>
      <c r="H316" s="161">
        <v>12.05</v>
      </c>
      <c r="I316" s="162"/>
      <c r="J316" s="163">
        <f>ROUND(I316*H316,2)</f>
        <v>0</v>
      </c>
      <c r="K316" s="159" t="s">
        <v>132</v>
      </c>
      <c r="L316" s="33"/>
      <c r="M316" s="164" t="s">
        <v>1</v>
      </c>
      <c r="N316" s="165" t="s">
        <v>41</v>
      </c>
      <c r="O316" s="58"/>
      <c r="P316" s="166">
        <f>O316*H316</f>
        <v>0</v>
      </c>
      <c r="Q316" s="166">
        <v>0</v>
      </c>
      <c r="R316" s="166">
        <f>Q316*H316</f>
        <v>0</v>
      </c>
      <c r="S316" s="166">
        <v>1.75E-3</v>
      </c>
      <c r="T316" s="167">
        <f>S316*H316</f>
        <v>2.1087500000000002E-2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68" t="s">
        <v>217</v>
      </c>
      <c r="AT316" s="168" t="s">
        <v>128</v>
      </c>
      <c r="AU316" s="168" t="s">
        <v>85</v>
      </c>
      <c r="AY316" s="17" t="s">
        <v>125</v>
      </c>
      <c r="BE316" s="169">
        <f>IF(N316="základní",J316,0)</f>
        <v>0</v>
      </c>
      <c r="BF316" s="169">
        <f>IF(N316="snížená",J316,0)</f>
        <v>0</v>
      </c>
      <c r="BG316" s="169">
        <f>IF(N316="zákl. přenesená",J316,0)</f>
        <v>0</v>
      </c>
      <c r="BH316" s="169">
        <f>IF(N316="sníž. přenesená",J316,0)</f>
        <v>0</v>
      </c>
      <c r="BI316" s="169">
        <f>IF(N316="nulová",J316,0)</f>
        <v>0</v>
      </c>
      <c r="BJ316" s="17" t="s">
        <v>81</v>
      </c>
      <c r="BK316" s="169">
        <f>ROUND(I316*H316,2)</f>
        <v>0</v>
      </c>
      <c r="BL316" s="17" t="s">
        <v>217</v>
      </c>
      <c r="BM316" s="168" t="s">
        <v>428</v>
      </c>
    </row>
    <row r="317" spans="1:65" s="13" customFormat="1" ht="11">
      <c r="B317" s="170"/>
      <c r="D317" s="171" t="s">
        <v>135</v>
      </c>
      <c r="E317" s="172" t="s">
        <v>1</v>
      </c>
      <c r="F317" s="173" t="s">
        <v>429</v>
      </c>
      <c r="H317" s="174">
        <v>12.05</v>
      </c>
      <c r="I317" s="175"/>
      <c r="L317" s="170"/>
      <c r="M317" s="176"/>
      <c r="N317" s="177"/>
      <c r="O317" s="177"/>
      <c r="P317" s="177"/>
      <c r="Q317" s="177"/>
      <c r="R317" s="177"/>
      <c r="S317" s="177"/>
      <c r="T317" s="178"/>
      <c r="AT317" s="172" t="s">
        <v>135</v>
      </c>
      <c r="AU317" s="172" t="s">
        <v>85</v>
      </c>
      <c r="AV317" s="13" t="s">
        <v>85</v>
      </c>
      <c r="AW317" s="13" t="s">
        <v>32</v>
      </c>
      <c r="AX317" s="13" t="s">
        <v>81</v>
      </c>
      <c r="AY317" s="172" t="s">
        <v>125</v>
      </c>
    </row>
    <row r="318" spans="1:65" s="2" customFormat="1" ht="21.75" customHeight="1">
      <c r="A318" s="32"/>
      <c r="B318" s="156"/>
      <c r="C318" s="157" t="s">
        <v>430</v>
      </c>
      <c r="D318" s="157" t="s">
        <v>128</v>
      </c>
      <c r="E318" s="158" t="s">
        <v>431</v>
      </c>
      <c r="F318" s="159" t="s">
        <v>432</v>
      </c>
      <c r="G318" s="160" t="s">
        <v>418</v>
      </c>
      <c r="H318" s="161">
        <v>55</v>
      </c>
      <c r="I318" s="162"/>
      <c r="J318" s="163">
        <f>ROUND(I318*H318,2)</f>
        <v>0</v>
      </c>
      <c r="K318" s="159" t="s">
        <v>132</v>
      </c>
      <c r="L318" s="33"/>
      <c r="M318" s="164" t="s">
        <v>1</v>
      </c>
      <c r="N318" s="165" t="s">
        <v>41</v>
      </c>
      <c r="O318" s="58"/>
      <c r="P318" s="166">
        <f>O318*H318</f>
        <v>0</v>
      </c>
      <c r="Q318" s="166">
        <v>6.5300000000000002E-3</v>
      </c>
      <c r="R318" s="166">
        <f>Q318*H318</f>
        <v>0.35915000000000002</v>
      </c>
      <c r="S318" s="166">
        <v>0</v>
      </c>
      <c r="T318" s="167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68" t="s">
        <v>217</v>
      </c>
      <c r="AT318" s="168" t="s">
        <v>128</v>
      </c>
      <c r="AU318" s="168" t="s">
        <v>85</v>
      </c>
      <c r="AY318" s="17" t="s">
        <v>125</v>
      </c>
      <c r="BE318" s="169">
        <f>IF(N318="základní",J318,0)</f>
        <v>0</v>
      </c>
      <c r="BF318" s="169">
        <f>IF(N318="snížená",J318,0)</f>
        <v>0</v>
      </c>
      <c r="BG318" s="169">
        <f>IF(N318="zákl. přenesená",J318,0)</f>
        <v>0</v>
      </c>
      <c r="BH318" s="169">
        <f>IF(N318="sníž. přenesená",J318,0)</f>
        <v>0</v>
      </c>
      <c r="BI318" s="169">
        <f>IF(N318="nulová",J318,0)</f>
        <v>0</v>
      </c>
      <c r="BJ318" s="17" t="s">
        <v>81</v>
      </c>
      <c r="BK318" s="169">
        <f>ROUND(I318*H318,2)</f>
        <v>0</v>
      </c>
      <c r="BL318" s="17" t="s">
        <v>217</v>
      </c>
      <c r="BM318" s="168" t="s">
        <v>433</v>
      </c>
    </row>
    <row r="319" spans="1:65" s="13" customFormat="1" ht="11">
      <c r="B319" s="170"/>
      <c r="D319" s="171" t="s">
        <v>135</v>
      </c>
      <c r="E319" s="172" t="s">
        <v>1</v>
      </c>
      <c r="F319" s="173" t="s">
        <v>434</v>
      </c>
      <c r="H319" s="174">
        <v>53.685000000000002</v>
      </c>
      <c r="I319" s="175"/>
      <c r="L319" s="170"/>
      <c r="M319" s="176"/>
      <c r="N319" s="177"/>
      <c r="O319" s="177"/>
      <c r="P319" s="177"/>
      <c r="Q319" s="177"/>
      <c r="R319" s="177"/>
      <c r="S319" s="177"/>
      <c r="T319" s="178"/>
      <c r="AT319" s="172" t="s">
        <v>135</v>
      </c>
      <c r="AU319" s="172" t="s">
        <v>85</v>
      </c>
      <c r="AV319" s="13" t="s">
        <v>85</v>
      </c>
      <c r="AW319" s="13" t="s">
        <v>32</v>
      </c>
      <c r="AX319" s="13" t="s">
        <v>76</v>
      </c>
      <c r="AY319" s="172" t="s">
        <v>125</v>
      </c>
    </row>
    <row r="320" spans="1:65" s="13" customFormat="1" ht="11">
      <c r="B320" s="170"/>
      <c r="D320" s="171" t="s">
        <v>135</v>
      </c>
      <c r="E320" s="172" t="s">
        <v>1</v>
      </c>
      <c r="F320" s="173" t="s">
        <v>425</v>
      </c>
      <c r="H320" s="174">
        <v>55</v>
      </c>
      <c r="I320" s="175"/>
      <c r="L320" s="170"/>
      <c r="M320" s="176"/>
      <c r="N320" s="177"/>
      <c r="O320" s="177"/>
      <c r="P320" s="177"/>
      <c r="Q320" s="177"/>
      <c r="R320" s="177"/>
      <c r="S320" s="177"/>
      <c r="T320" s="178"/>
      <c r="AT320" s="172" t="s">
        <v>135</v>
      </c>
      <c r="AU320" s="172" t="s">
        <v>85</v>
      </c>
      <c r="AV320" s="13" t="s">
        <v>85</v>
      </c>
      <c r="AW320" s="13" t="s">
        <v>32</v>
      </c>
      <c r="AX320" s="13" t="s">
        <v>81</v>
      </c>
      <c r="AY320" s="172" t="s">
        <v>125</v>
      </c>
    </row>
    <row r="321" spans="1:65" s="2" customFormat="1" ht="21.75" customHeight="1">
      <c r="A321" s="32"/>
      <c r="B321" s="156"/>
      <c r="C321" s="157" t="s">
        <v>435</v>
      </c>
      <c r="D321" s="157" t="s">
        <v>128</v>
      </c>
      <c r="E321" s="158" t="s">
        <v>436</v>
      </c>
      <c r="F321" s="159" t="s">
        <v>437</v>
      </c>
      <c r="G321" s="160" t="s">
        <v>418</v>
      </c>
      <c r="H321" s="161">
        <v>8.6460000000000008</v>
      </c>
      <c r="I321" s="162"/>
      <c r="J321" s="163">
        <f>ROUND(I321*H321,2)</f>
        <v>0</v>
      </c>
      <c r="K321" s="159" t="s">
        <v>1</v>
      </c>
      <c r="L321" s="33"/>
      <c r="M321" s="164" t="s">
        <v>1</v>
      </c>
      <c r="N321" s="165" t="s">
        <v>41</v>
      </c>
      <c r="O321" s="58"/>
      <c r="P321" s="166">
        <f>O321*H321</f>
        <v>0</v>
      </c>
      <c r="Q321" s="166">
        <v>4.3800000000000002E-3</v>
      </c>
      <c r="R321" s="166">
        <f>Q321*H321</f>
        <v>3.7869480000000004E-2</v>
      </c>
      <c r="S321" s="166">
        <v>0</v>
      </c>
      <c r="T321" s="167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68" t="s">
        <v>217</v>
      </c>
      <c r="AT321" s="168" t="s">
        <v>128</v>
      </c>
      <c r="AU321" s="168" t="s">
        <v>85</v>
      </c>
      <c r="AY321" s="17" t="s">
        <v>125</v>
      </c>
      <c r="BE321" s="169">
        <f>IF(N321="základní",J321,0)</f>
        <v>0</v>
      </c>
      <c r="BF321" s="169">
        <f>IF(N321="snížená",J321,0)</f>
        <v>0</v>
      </c>
      <c r="BG321" s="169">
        <f>IF(N321="zákl. přenesená",J321,0)</f>
        <v>0</v>
      </c>
      <c r="BH321" s="169">
        <f>IF(N321="sníž. přenesená",J321,0)</f>
        <v>0</v>
      </c>
      <c r="BI321" s="169">
        <f>IF(N321="nulová",J321,0)</f>
        <v>0</v>
      </c>
      <c r="BJ321" s="17" t="s">
        <v>81</v>
      </c>
      <c r="BK321" s="169">
        <f>ROUND(I321*H321,2)</f>
        <v>0</v>
      </c>
      <c r="BL321" s="17" t="s">
        <v>217</v>
      </c>
      <c r="BM321" s="168" t="s">
        <v>438</v>
      </c>
    </row>
    <row r="322" spans="1:65" s="13" customFormat="1" ht="11">
      <c r="B322" s="170"/>
      <c r="D322" s="171" t="s">
        <v>135</v>
      </c>
      <c r="E322" s="172" t="s">
        <v>1</v>
      </c>
      <c r="F322" s="173" t="s">
        <v>439</v>
      </c>
      <c r="H322" s="174">
        <v>8.6460000000000008</v>
      </c>
      <c r="I322" s="175"/>
      <c r="L322" s="170"/>
      <c r="M322" s="176"/>
      <c r="N322" s="177"/>
      <c r="O322" s="177"/>
      <c r="P322" s="177"/>
      <c r="Q322" s="177"/>
      <c r="R322" s="177"/>
      <c r="S322" s="177"/>
      <c r="T322" s="178"/>
      <c r="AT322" s="172" t="s">
        <v>135</v>
      </c>
      <c r="AU322" s="172" t="s">
        <v>85</v>
      </c>
      <c r="AV322" s="13" t="s">
        <v>85</v>
      </c>
      <c r="AW322" s="13" t="s">
        <v>32</v>
      </c>
      <c r="AX322" s="13" t="s">
        <v>81</v>
      </c>
      <c r="AY322" s="172" t="s">
        <v>125</v>
      </c>
    </row>
    <row r="323" spans="1:65" s="2" customFormat="1" ht="21.75" customHeight="1">
      <c r="A323" s="32"/>
      <c r="B323" s="156"/>
      <c r="C323" s="157" t="s">
        <v>440</v>
      </c>
      <c r="D323" s="157" t="s">
        <v>128</v>
      </c>
      <c r="E323" s="158" t="s">
        <v>441</v>
      </c>
      <c r="F323" s="159" t="s">
        <v>442</v>
      </c>
      <c r="G323" s="160" t="s">
        <v>418</v>
      </c>
      <c r="H323" s="161">
        <v>12.05</v>
      </c>
      <c r="I323" s="162"/>
      <c r="J323" s="163">
        <f>ROUND(I323*H323,2)</f>
        <v>0</v>
      </c>
      <c r="K323" s="159" t="s">
        <v>1</v>
      </c>
      <c r="L323" s="33"/>
      <c r="M323" s="164" t="s">
        <v>1</v>
      </c>
      <c r="N323" s="165" t="s">
        <v>41</v>
      </c>
      <c r="O323" s="58"/>
      <c r="P323" s="166">
        <f>O323*H323</f>
        <v>0</v>
      </c>
      <c r="Q323" s="166">
        <v>6.5100000000000002E-3</v>
      </c>
      <c r="R323" s="166">
        <f>Q323*H323</f>
        <v>7.8445500000000001E-2</v>
      </c>
      <c r="S323" s="166">
        <v>0</v>
      </c>
      <c r="T323" s="167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68" t="s">
        <v>217</v>
      </c>
      <c r="AT323" s="168" t="s">
        <v>128</v>
      </c>
      <c r="AU323" s="168" t="s">
        <v>85</v>
      </c>
      <c r="AY323" s="17" t="s">
        <v>125</v>
      </c>
      <c r="BE323" s="169">
        <f>IF(N323="základní",J323,0)</f>
        <v>0</v>
      </c>
      <c r="BF323" s="169">
        <f>IF(N323="snížená",J323,0)</f>
        <v>0</v>
      </c>
      <c r="BG323" s="169">
        <f>IF(N323="zákl. přenesená",J323,0)</f>
        <v>0</v>
      </c>
      <c r="BH323" s="169">
        <f>IF(N323="sníž. přenesená",J323,0)</f>
        <v>0</v>
      </c>
      <c r="BI323" s="169">
        <f>IF(N323="nulová",J323,0)</f>
        <v>0</v>
      </c>
      <c r="BJ323" s="17" t="s">
        <v>81</v>
      </c>
      <c r="BK323" s="169">
        <f>ROUND(I323*H323,2)</f>
        <v>0</v>
      </c>
      <c r="BL323" s="17" t="s">
        <v>217</v>
      </c>
      <c r="BM323" s="168" t="s">
        <v>443</v>
      </c>
    </row>
    <row r="324" spans="1:65" s="2" customFormat="1" ht="21.75" customHeight="1">
      <c r="A324" s="32"/>
      <c r="B324" s="156"/>
      <c r="C324" s="157" t="s">
        <v>444</v>
      </c>
      <c r="D324" s="157" t="s">
        <v>128</v>
      </c>
      <c r="E324" s="158" t="s">
        <v>445</v>
      </c>
      <c r="F324" s="159" t="s">
        <v>446</v>
      </c>
      <c r="G324" s="160" t="s">
        <v>306</v>
      </c>
      <c r="H324" s="204"/>
      <c r="I324" s="162"/>
      <c r="J324" s="163">
        <f>ROUND(I324*H324,2)</f>
        <v>0</v>
      </c>
      <c r="K324" s="159" t="s">
        <v>132</v>
      </c>
      <c r="L324" s="33"/>
      <c r="M324" s="164" t="s">
        <v>1</v>
      </c>
      <c r="N324" s="165" t="s">
        <v>41</v>
      </c>
      <c r="O324" s="58"/>
      <c r="P324" s="166">
        <f>O324*H324</f>
        <v>0</v>
      </c>
      <c r="Q324" s="166">
        <v>0</v>
      </c>
      <c r="R324" s="166">
        <f>Q324*H324</f>
        <v>0</v>
      </c>
      <c r="S324" s="166">
        <v>0</v>
      </c>
      <c r="T324" s="167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68" t="s">
        <v>217</v>
      </c>
      <c r="AT324" s="168" t="s">
        <v>128</v>
      </c>
      <c r="AU324" s="168" t="s">
        <v>85</v>
      </c>
      <c r="AY324" s="17" t="s">
        <v>125</v>
      </c>
      <c r="BE324" s="169">
        <f>IF(N324="základní",J324,0)</f>
        <v>0</v>
      </c>
      <c r="BF324" s="169">
        <f>IF(N324="snížená",J324,0)</f>
        <v>0</v>
      </c>
      <c r="BG324" s="169">
        <f>IF(N324="zákl. přenesená",J324,0)</f>
        <v>0</v>
      </c>
      <c r="BH324" s="169">
        <f>IF(N324="sníž. přenesená",J324,0)</f>
        <v>0</v>
      </c>
      <c r="BI324" s="169">
        <f>IF(N324="nulová",J324,0)</f>
        <v>0</v>
      </c>
      <c r="BJ324" s="17" t="s">
        <v>81</v>
      </c>
      <c r="BK324" s="169">
        <f>ROUND(I324*H324,2)</f>
        <v>0</v>
      </c>
      <c r="BL324" s="17" t="s">
        <v>217</v>
      </c>
      <c r="BM324" s="168" t="s">
        <v>447</v>
      </c>
    </row>
    <row r="325" spans="1:65" s="12" customFormat="1" ht="22.75" customHeight="1">
      <c r="B325" s="143"/>
      <c r="D325" s="144" t="s">
        <v>75</v>
      </c>
      <c r="E325" s="154" t="s">
        <v>448</v>
      </c>
      <c r="F325" s="154" t="s">
        <v>449</v>
      </c>
      <c r="I325" s="146"/>
      <c r="J325" s="155">
        <f>BK325</f>
        <v>0</v>
      </c>
      <c r="L325" s="143"/>
      <c r="M325" s="148"/>
      <c r="N325" s="149"/>
      <c r="O325" s="149"/>
      <c r="P325" s="150">
        <f>SUM(P326:P344)</f>
        <v>0</v>
      </c>
      <c r="Q325" s="149"/>
      <c r="R325" s="150">
        <f>SUM(R326:R344)</f>
        <v>0.27306848</v>
      </c>
      <c r="S325" s="149"/>
      <c r="T325" s="151">
        <f>SUM(T326:T344)</f>
        <v>3.6000000000000004E-2</v>
      </c>
      <c r="AR325" s="144" t="s">
        <v>85</v>
      </c>
      <c r="AT325" s="152" t="s">
        <v>75</v>
      </c>
      <c r="AU325" s="152" t="s">
        <v>81</v>
      </c>
      <c r="AY325" s="144" t="s">
        <v>125</v>
      </c>
      <c r="BK325" s="153">
        <f>SUM(BK326:BK344)</f>
        <v>0</v>
      </c>
    </row>
    <row r="326" spans="1:65" s="2" customFormat="1" ht="21.75" customHeight="1">
      <c r="A326" s="32"/>
      <c r="B326" s="156"/>
      <c r="C326" s="157" t="s">
        <v>450</v>
      </c>
      <c r="D326" s="157" t="s">
        <v>128</v>
      </c>
      <c r="E326" s="158" t="s">
        <v>451</v>
      </c>
      <c r="F326" s="159" t="s">
        <v>452</v>
      </c>
      <c r="G326" s="160" t="s">
        <v>381</v>
      </c>
      <c r="H326" s="161">
        <v>6</v>
      </c>
      <c r="I326" s="162"/>
      <c r="J326" s="163">
        <f>ROUND(I326*H326,2)</f>
        <v>0</v>
      </c>
      <c r="K326" s="159" t="s">
        <v>132</v>
      </c>
      <c r="L326" s="33"/>
      <c r="M326" s="164" t="s">
        <v>1</v>
      </c>
      <c r="N326" s="165" t="s">
        <v>41</v>
      </c>
      <c r="O326" s="58"/>
      <c r="P326" s="166">
        <f>O326*H326</f>
        <v>0</v>
      </c>
      <c r="Q326" s="166">
        <v>0</v>
      </c>
      <c r="R326" s="166">
        <f>Q326*H326</f>
        <v>0</v>
      </c>
      <c r="S326" s="166">
        <v>6.0000000000000001E-3</v>
      </c>
      <c r="T326" s="167">
        <f>S326*H326</f>
        <v>3.6000000000000004E-2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68" t="s">
        <v>217</v>
      </c>
      <c r="AT326" s="168" t="s">
        <v>128</v>
      </c>
      <c r="AU326" s="168" t="s">
        <v>85</v>
      </c>
      <c r="AY326" s="17" t="s">
        <v>125</v>
      </c>
      <c r="BE326" s="169">
        <f>IF(N326="základní",J326,0)</f>
        <v>0</v>
      </c>
      <c r="BF326" s="169">
        <f>IF(N326="snížená",J326,0)</f>
        <v>0</v>
      </c>
      <c r="BG326" s="169">
        <f>IF(N326="zákl. přenesená",J326,0)</f>
        <v>0</v>
      </c>
      <c r="BH326" s="169">
        <f>IF(N326="sníž. přenesená",J326,0)</f>
        <v>0</v>
      </c>
      <c r="BI326" s="169">
        <f>IF(N326="nulová",J326,0)</f>
        <v>0</v>
      </c>
      <c r="BJ326" s="17" t="s">
        <v>81</v>
      </c>
      <c r="BK326" s="169">
        <f>ROUND(I326*H326,2)</f>
        <v>0</v>
      </c>
      <c r="BL326" s="17" t="s">
        <v>217</v>
      </c>
      <c r="BM326" s="168" t="s">
        <v>453</v>
      </c>
    </row>
    <row r="327" spans="1:65" s="2" customFormat="1" ht="21.75" customHeight="1">
      <c r="A327" s="32"/>
      <c r="B327" s="156"/>
      <c r="C327" s="157" t="s">
        <v>454</v>
      </c>
      <c r="D327" s="157" t="s">
        <v>128</v>
      </c>
      <c r="E327" s="158" t="s">
        <v>455</v>
      </c>
      <c r="F327" s="159" t="s">
        <v>456</v>
      </c>
      <c r="G327" s="160" t="s">
        <v>131</v>
      </c>
      <c r="H327" s="161">
        <v>6.1079999999999997</v>
      </c>
      <c r="I327" s="162"/>
      <c r="J327" s="163">
        <f>ROUND(I327*H327,2)</f>
        <v>0</v>
      </c>
      <c r="K327" s="159" t="s">
        <v>132</v>
      </c>
      <c r="L327" s="33"/>
      <c r="M327" s="164" t="s">
        <v>1</v>
      </c>
      <c r="N327" s="165" t="s">
        <v>41</v>
      </c>
      <c r="O327" s="58"/>
      <c r="P327" s="166">
        <f>O327*H327</f>
        <v>0</v>
      </c>
      <c r="Q327" s="166">
        <v>2.5999999999999998E-4</v>
      </c>
      <c r="R327" s="166">
        <f>Q327*H327</f>
        <v>1.5880799999999997E-3</v>
      </c>
      <c r="S327" s="166">
        <v>0</v>
      </c>
      <c r="T327" s="167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68" t="s">
        <v>217</v>
      </c>
      <c r="AT327" s="168" t="s">
        <v>128</v>
      </c>
      <c r="AU327" s="168" t="s">
        <v>85</v>
      </c>
      <c r="AY327" s="17" t="s">
        <v>125</v>
      </c>
      <c r="BE327" s="169">
        <f>IF(N327="základní",J327,0)</f>
        <v>0</v>
      </c>
      <c r="BF327" s="169">
        <f>IF(N327="snížená",J327,0)</f>
        <v>0</v>
      </c>
      <c r="BG327" s="169">
        <f>IF(N327="zákl. přenesená",J327,0)</f>
        <v>0</v>
      </c>
      <c r="BH327" s="169">
        <f>IF(N327="sníž. přenesená",J327,0)</f>
        <v>0</v>
      </c>
      <c r="BI327" s="169">
        <f>IF(N327="nulová",J327,0)</f>
        <v>0</v>
      </c>
      <c r="BJ327" s="17" t="s">
        <v>81</v>
      </c>
      <c r="BK327" s="169">
        <f>ROUND(I327*H327,2)</f>
        <v>0</v>
      </c>
      <c r="BL327" s="17" t="s">
        <v>217</v>
      </c>
      <c r="BM327" s="168" t="s">
        <v>457</v>
      </c>
    </row>
    <row r="328" spans="1:65" s="13" customFormat="1" ht="11">
      <c r="B328" s="170"/>
      <c r="D328" s="171" t="s">
        <v>135</v>
      </c>
      <c r="E328" s="172" t="s">
        <v>1</v>
      </c>
      <c r="F328" s="173" t="s">
        <v>458</v>
      </c>
      <c r="H328" s="174">
        <v>2.048</v>
      </c>
      <c r="I328" s="175"/>
      <c r="L328" s="170"/>
      <c r="M328" s="176"/>
      <c r="N328" s="177"/>
      <c r="O328" s="177"/>
      <c r="P328" s="177"/>
      <c r="Q328" s="177"/>
      <c r="R328" s="177"/>
      <c r="S328" s="177"/>
      <c r="T328" s="178"/>
      <c r="AT328" s="172" t="s">
        <v>135</v>
      </c>
      <c r="AU328" s="172" t="s">
        <v>85</v>
      </c>
      <c r="AV328" s="13" t="s">
        <v>85</v>
      </c>
      <c r="AW328" s="13" t="s">
        <v>32</v>
      </c>
      <c r="AX328" s="13" t="s">
        <v>76</v>
      </c>
      <c r="AY328" s="172" t="s">
        <v>125</v>
      </c>
    </row>
    <row r="329" spans="1:65" s="13" customFormat="1" ht="11">
      <c r="B329" s="170"/>
      <c r="D329" s="171" t="s">
        <v>135</v>
      </c>
      <c r="E329" s="172" t="s">
        <v>1</v>
      </c>
      <c r="F329" s="173" t="s">
        <v>459</v>
      </c>
      <c r="H329" s="174">
        <v>2.0710000000000002</v>
      </c>
      <c r="I329" s="175"/>
      <c r="L329" s="170"/>
      <c r="M329" s="176"/>
      <c r="N329" s="177"/>
      <c r="O329" s="177"/>
      <c r="P329" s="177"/>
      <c r="Q329" s="177"/>
      <c r="R329" s="177"/>
      <c r="S329" s="177"/>
      <c r="T329" s="178"/>
      <c r="AT329" s="172" t="s">
        <v>135</v>
      </c>
      <c r="AU329" s="172" t="s">
        <v>85</v>
      </c>
      <c r="AV329" s="13" t="s">
        <v>85</v>
      </c>
      <c r="AW329" s="13" t="s">
        <v>32</v>
      </c>
      <c r="AX329" s="13" t="s">
        <v>76</v>
      </c>
      <c r="AY329" s="172" t="s">
        <v>125</v>
      </c>
    </row>
    <row r="330" spans="1:65" s="13" customFormat="1" ht="11">
      <c r="B330" s="170"/>
      <c r="D330" s="171" t="s">
        <v>135</v>
      </c>
      <c r="E330" s="172" t="s">
        <v>1</v>
      </c>
      <c r="F330" s="173" t="s">
        <v>460</v>
      </c>
      <c r="H330" s="174">
        <v>1.9890000000000001</v>
      </c>
      <c r="I330" s="175"/>
      <c r="L330" s="170"/>
      <c r="M330" s="176"/>
      <c r="N330" s="177"/>
      <c r="O330" s="177"/>
      <c r="P330" s="177"/>
      <c r="Q330" s="177"/>
      <c r="R330" s="177"/>
      <c r="S330" s="177"/>
      <c r="T330" s="178"/>
      <c r="AT330" s="172" t="s">
        <v>135</v>
      </c>
      <c r="AU330" s="172" t="s">
        <v>85</v>
      </c>
      <c r="AV330" s="13" t="s">
        <v>85</v>
      </c>
      <c r="AW330" s="13" t="s">
        <v>32</v>
      </c>
      <c r="AX330" s="13" t="s">
        <v>76</v>
      </c>
      <c r="AY330" s="172" t="s">
        <v>125</v>
      </c>
    </row>
    <row r="331" spans="1:65" s="14" customFormat="1" ht="11">
      <c r="B331" s="179"/>
      <c r="D331" s="171" t="s">
        <v>135</v>
      </c>
      <c r="E331" s="180" t="s">
        <v>1</v>
      </c>
      <c r="F331" s="181" t="s">
        <v>141</v>
      </c>
      <c r="H331" s="182">
        <v>6.1079999999999997</v>
      </c>
      <c r="I331" s="183"/>
      <c r="L331" s="179"/>
      <c r="M331" s="184"/>
      <c r="N331" s="185"/>
      <c r="O331" s="185"/>
      <c r="P331" s="185"/>
      <c r="Q331" s="185"/>
      <c r="R331" s="185"/>
      <c r="S331" s="185"/>
      <c r="T331" s="186"/>
      <c r="AT331" s="180" t="s">
        <v>135</v>
      </c>
      <c r="AU331" s="180" t="s">
        <v>85</v>
      </c>
      <c r="AV331" s="14" t="s">
        <v>133</v>
      </c>
      <c r="AW331" s="14" t="s">
        <v>32</v>
      </c>
      <c r="AX331" s="14" t="s">
        <v>81</v>
      </c>
      <c r="AY331" s="180" t="s">
        <v>125</v>
      </c>
    </row>
    <row r="332" spans="1:65" s="2" customFormat="1" ht="33" customHeight="1">
      <c r="A332" s="32"/>
      <c r="B332" s="156"/>
      <c r="C332" s="194" t="s">
        <v>461</v>
      </c>
      <c r="D332" s="194" t="s">
        <v>246</v>
      </c>
      <c r="E332" s="195" t="s">
        <v>462</v>
      </c>
      <c r="F332" s="196" t="s">
        <v>463</v>
      </c>
      <c r="G332" s="197" t="s">
        <v>381</v>
      </c>
      <c r="H332" s="198">
        <v>1</v>
      </c>
      <c r="I332" s="199"/>
      <c r="J332" s="200">
        <f>ROUND(I332*H332,2)</f>
        <v>0</v>
      </c>
      <c r="K332" s="196" t="s">
        <v>1</v>
      </c>
      <c r="L332" s="201"/>
      <c r="M332" s="202" t="s">
        <v>1</v>
      </c>
      <c r="N332" s="203" t="s">
        <v>41</v>
      </c>
      <c r="O332" s="58"/>
      <c r="P332" s="166">
        <f>O332*H332</f>
        <v>0</v>
      </c>
      <c r="Q332" s="166">
        <v>3.3799999999999997E-2</v>
      </c>
      <c r="R332" s="166">
        <f>Q332*H332</f>
        <v>3.3799999999999997E-2</v>
      </c>
      <c r="S332" s="166">
        <v>0</v>
      </c>
      <c r="T332" s="167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68" t="s">
        <v>249</v>
      </c>
      <c r="AT332" s="168" t="s">
        <v>246</v>
      </c>
      <c r="AU332" s="168" t="s">
        <v>85</v>
      </c>
      <c r="AY332" s="17" t="s">
        <v>125</v>
      </c>
      <c r="BE332" s="169">
        <f>IF(N332="základní",J332,0)</f>
        <v>0</v>
      </c>
      <c r="BF332" s="169">
        <f>IF(N332="snížená",J332,0)</f>
        <v>0</v>
      </c>
      <c r="BG332" s="169">
        <f>IF(N332="zákl. přenesená",J332,0)</f>
        <v>0</v>
      </c>
      <c r="BH332" s="169">
        <f>IF(N332="sníž. přenesená",J332,0)</f>
        <v>0</v>
      </c>
      <c r="BI332" s="169">
        <f>IF(N332="nulová",J332,0)</f>
        <v>0</v>
      </c>
      <c r="BJ332" s="17" t="s">
        <v>81</v>
      </c>
      <c r="BK332" s="169">
        <f>ROUND(I332*H332,2)</f>
        <v>0</v>
      </c>
      <c r="BL332" s="17" t="s">
        <v>217</v>
      </c>
      <c r="BM332" s="168" t="s">
        <v>464</v>
      </c>
    </row>
    <row r="333" spans="1:65" s="2" customFormat="1" ht="33" customHeight="1">
      <c r="A333" s="32"/>
      <c r="B333" s="156"/>
      <c r="C333" s="194" t="s">
        <v>465</v>
      </c>
      <c r="D333" s="194" t="s">
        <v>246</v>
      </c>
      <c r="E333" s="195" t="s">
        <v>466</v>
      </c>
      <c r="F333" s="196" t="s">
        <v>467</v>
      </c>
      <c r="G333" s="197" t="s">
        <v>381</v>
      </c>
      <c r="H333" s="198">
        <v>1</v>
      </c>
      <c r="I333" s="199"/>
      <c r="J333" s="200">
        <f>ROUND(I333*H333,2)</f>
        <v>0</v>
      </c>
      <c r="K333" s="196" t="s">
        <v>1</v>
      </c>
      <c r="L333" s="201"/>
      <c r="M333" s="202" t="s">
        <v>1</v>
      </c>
      <c r="N333" s="203" t="s">
        <v>41</v>
      </c>
      <c r="O333" s="58"/>
      <c r="P333" s="166">
        <f>O333*H333</f>
        <v>0</v>
      </c>
      <c r="Q333" s="166">
        <v>3.3799999999999997E-2</v>
      </c>
      <c r="R333" s="166">
        <f>Q333*H333</f>
        <v>3.3799999999999997E-2</v>
      </c>
      <c r="S333" s="166">
        <v>0</v>
      </c>
      <c r="T333" s="167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68" t="s">
        <v>249</v>
      </c>
      <c r="AT333" s="168" t="s">
        <v>246</v>
      </c>
      <c r="AU333" s="168" t="s">
        <v>85</v>
      </c>
      <c r="AY333" s="17" t="s">
        <v>125</v>
      </c>
      <c r="BE333" s="169">
        <f>IF(N333="základní",J333,0)</f>
        <v>0</v>
      </c>
      <c r="BF333" s="169">
        <f>IF(N333="snížená",J333,0)</f>
        <v>0</v>
      </c>
      <c r="BG333" s="169">
        <f>IF(N333="zákl. přenesená",J333,0)</f>
        <v>0</v>
      </c>
      <c r="BH333" s="169">
        <f>IF(N333="sníž. přenesená",J333,0)</f>
        <v>0</v>
      </c>
      <c r="BI333" s="169">
        <f>IF(N333="nulová",J333,0)</f>
        <v>0</v>
      </c>
      <c r="BJ333" s="17" t="s">
        <v>81</v>
      </c>
      <c r="BK333" s="169">
        <f>ROUND(I333*H333,2)</f>
        <v>0</v>
      </c>
      <c r="BL333" s="17" t="s">
        <v>217</v>
      </c>
      <c r="BM333" s="168" t="s">
        <v>468</v>
      </c>
    </row>
    <row r="334" spans="1:65" s="2" customFormat="1" ht="33" customHeight="1">
      <c r="A334" s="32"/>
      <c r="B334" s="156"/>
      <c r="C334" s="194" t="s">
        <v>469</v>
      </c>
      <c r="D334" s="194" t="s">
        <v>246</v>
      </c>
      <c r="E334" s="195" t="s">
        <v>470</v>
      </c>
      <c r="F334" s="196" t="s">
        <v>471</v>
      </c>
      <c r="G334" s="197" t="s">
        <v>381</v>
      </c>
      <c r="H334" s="198">
        <v>1</v>
      </c>
      <c r="I334" s="199"/>
      <c r="J334" s="200">
        <f>ROUND(I334*H334,2)</f>
        <v>0</v>
      </c>
      <c r="K334" s="196" t="s">
        <v>1</v>
      </c>
      <c r="L334" s="201"/>
      <c r="M334" s="202" t="s">
        <v>1</v>
      </c>
      <c r="N334" s="203" t="s">
        <v>41</v>
      </c>
      <c r="O334" s="58"/>
      <c r="P334" s="166">
        <f>O334*H334</f>
        <v>0</v>
      </c>
      <c r="Q334" s="166">
        <v>3.3799999999999997E-2</v>
      </c>
      <c r="R334" s="166">
        <f>Q334*H334</f>
        <v>3.3799999999999997E-2</v>
      </c>
      <c r="S334" s="166">
        <v>0</v>
      </c>
      <c r="T334" s="167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68" t="s">
        <v>249</v>
      </c>
      <c r="AT334" s="168" t="s">
        <v>246</v>
      </c>
      <c r="AU334" s="168" t="s">
        <v>85</v>
      </c>
      <c r="AY334" s="17" t="s">
        <v>125</v>
      </c>
      <c r="BE334" s="169">
        <f>IF(N334="základní",J334,0)</f>
        <v>0</v>
      </c>
      <c r="BF334" s="169">
        <f>IF(N334="snížená",J334,0)</f>
        <v>0</v>
      </c>
      <c r="BG334" s="169">
        <f>IF(N334="zákl. přenesená",J334,0)</f>
        <v>0</v>
      </c>
      <c r="BH334" s="169">
        <f>IF(N334="sníž. přenesená",J334,0)</f>
        <v>0</v>
      </c>
      <c r="BI334" s="169">
        <f>IF(N334="nulová",J334,0)</f>
        <v>0</v>
      </c>
      <c r="BJ334" s="17" t="s">
        <v>81</v>
      </c>
      <c r="BK334" s="169">
        <f>ROUND(I334*H334,2)</f>
        <v>0</v>
      </c>
      <c r="BL334" s="17" t="s">
        <v>217</v>
      </c>
      <c r="BM334" s="168" t="s">
        <v>472</v>
      </c>
    </row>
    <row r="335" spans="1:65" s="2" customFormat="1" ht="21.75" customHeight="1">
      <c r="A335" s="32"/>
      <c r="B335" s="156"/>
      <c r="C335" s="157" t="s">
        <v>473</v>
      </c>
      <c r="D335" s="157" t="s">
        <v>128</v>
      </c>
      <c r="E335" s="158" t="s">
        <v>474</v>
      </c>
      <c r="F335" s="159" t="s">
        <v>475</v>
      </c>
      <c r="G335" s="160" t="s">
        <v>131</v>
      </c>
      <c r="H335" s="161">
        <v>5.22</v>
      </c>
      <c r="I335" s="162"/>
      <c r="J335" s="163">
        <f>ROUND(I335*H335,2)</f>
        <v>0</v>
      </c>
      <c r="K335" s="159" t="s">
        <v>132</v>
      </c>
      <c r="L335" s="33"/>
      <c r="M335" s="164" t="s">
        <v>1</v>
      </c>
      <c r="N335" s="165" t="s">
        <v>41</v>
      </c>
      <c r="O335" s="58"/>
      <c r="P335" s="166">
        <f>O335*H335</f>
        <v>0</v>
      </c>
      <c r="Q335" s="166">
        <v>2.7E-4</v>
      </c>
      <c r="R335" s="166">
        <f>Q335*H335</f>
        <v>1.4093999999999999E-3</v>
      </c>
      <c r="S335" s="166">
        <v>0</v>
      </c>
      <c r="T335" s="167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68" t="s">
        <v>217</v>
      </c>
      <c r="AT335" s="168" t="s">
        <v>128</v>
      </c>
      <c r="AU335" s="168" t="s">
        <v>85</v>
      </c>
      <c r="AY335" s="17" t="s">
        <v>125</v>
      </c>
      <c r="BE335" s="169">
        <f>IF(N335="základní",J335,0)</f>
        <v>0</v>
      </c>
      <c r="BF335" s="169">
        <f>IF(N335="snížená",J335,0)</f>
        <v>0</v>
      </c>
      <c r="BG335" s="169">
        <f>IF(N335="zákl. přenesená",J335,0)</f>
        <v>0</v>
      </c>
      <c r="BH335" s="169">
        <f>IF(N335="sníž. přenesená",J335,0)</f>
        <v>0</v>
      </c>
      <c r="BI335" s="169">
        <f>IF(N335="nulová",J335,0)</f>
        <v>0</v>
      </c>
      <c r="BJ335" s="17" t="s">
        <v>81</v>
      </c>
      <c r="BK335" s="169">
        <f>ROUND(I335*H335,2)</f>
        <v>0</v>
      </c>
      <c r="BL335" s="17" t="s">
        <v>217</v>
      </c>
      <c r="BM335" s="168" t="s">
        <v>476</v>
      </c>
    </row>
    <row r="336" spans="1:65" s="13" customFormat="1" ht="11">
      <c r="B336" s="170"/>
      <c r="D336" s="171" t="s">
        <v>135</v>
      </c>
      <c r="E336" s="172" t="s">
        <v>1</v>
      </c>
      <c r="F336" s="173" t="s">
        <v>477</v>
      </c>
      <c r="H336" s="174">
        <v>5.22</v>
      </c>
      <c r="I336" s="175"/>
      <c r="L336" s="170"/>
      <c r="M336" s="176"/>
      <c r="N336" s="177"/>
      <c r="O336" s="177"/>
      <c r="P336" s="177"/>
      <c r="Q336" s="177"/>
      <c r="R336" s="177"/>
      <c r="S336" s="177"/>
      <c r="T336" s="178"/>
      <c r="AT336" s="172" t="s">
        <v>135</v>
      </c>
      <c r="AU336" s="172" t="s">
        <v>85</v>
      </c>
      <c r="AV336" s="13" t="s">
        <v>85</v>
      </c>
      <c r="AW336" s="13" t="s">
        <v>32</v>
      </c>
      <c r="AX336" s="13" t="s">
        <v>81</v>
      </c>
      <c r="AY336" s="172" t="s">
        <v>125</v>
      </c>
    </row>
    <row r="337" spans="1:65" s="2" customFormat="1" ht="33" customHeight="1">
      <c r="A337" s="32"/>
      <c r="B337" s="156"/>
      <c r="C337" s="194" t="s">
        <v>478</v>
      </c>
      <c r="D337" s="194" t="s">
        <v>246</v>
      </c>
      <c r="E337" s="195" t="s">
        <v>479</v>
      </c>
      <c r="F337" s="196" t="s">
        <v>480</v>
      </c>
      <c r="G337" s="197" t="s">
        <v>381</v>
      </c>
      <c r="H337" s="198">
        <v>3</v>
      </c>
      <c r="I337" s="199"/>
      <c r="J337" s="200">
        <f>ROUND(I337*H337,2)</f>
        <v>0</v>
      </c>
      <c r="K337" s="196" t="s">
        <v>1</v>
      </c>
      <c r="L337" s="201"/>
      <c r="M337" s="202" t="s">
        <v>1</v>
      </c>
      <c r="N337" s="203" t="s">
        <v>41</v>
      </c>
      <c r="O337" s="58"/>
      <c r="P337" s="166">
        <f>O337*H337</f>
        <v>0</v>
      </c>
      <c r="Q337" s="166">
        <v>3.6420000000000001E-2</v>
      </c>
      <c r="R337" s="166">
        <f>Q337*H337</f>
        <v>0.10926</v>
      </c>
      <c r="S337" s="166">
        <v>0</v>
      </c>
      <c r="T337" s="167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68" t="s">
        <v>249</v>
      </c>
      <c r="AT337" s="168" t="s">
        <v>246</v>
      </c>
      <c r="AU337" s="168" t="s">
        <v>85</v>
      </c>
      <c r="AY337" s="17" t="s">
        <v>125</v>
      </c>
      <c r="BE337" s="169">
        <f>IF(N337="základní",J337,0)</f>
        <v>0</v>
      </c>
      <c r="BF337" s="169">
        <f>IF(N337="snížená",J337,0)</f>
        <v>0</v>
      </c>
      <c r="BG337" s="169">
        <f>IF(N337="zákl. přenesená",J337,0)</f>
        <v>0</v>
      </c>
      <c r="BH337" s="169">
        <f>IF(N337="sníž. přenesená",J337,0)</f>
        <v>0</v>
      </c>
      <c r="BI337" s="169">
        <f>IF(N337="nulová",J337,0)</f>
        <v>0</v>
      </c>
      <c r="BJ337" s="17" t="s">
        <v>81</v>
      </c>
      <c r="BK337" s="169">
        <f>ROUND(I337*H337,2)</f>
        <v>0</v>
      </c>
      <c r="BL337" s="17" t="s">
        <v>217</v>
      </c>
      <c r="BM337" s="168" t="s">
        <v>481</v>
      </c>
    </row>
    <row r="338" spans="1:65" s="2" customFormat="1" ht="44.25" customHeight="1">
      <c r="A338" s="32"/>
      <c r="B338" s="156"/>
      <c r="C338" s="157" t="s">
        <v>482</v>
      </c>
      <c r="D338" s="157" t="s">
        <v>128</v>
      </c>
      <c r="E338" s="158" t="s">
        <v>483</v>
      </c>
      <c r="F338" s="159" t="s">
        <v>484</v>
      </c>
      <c r="G338" s="160" t="s">
        <v>381</v>
      </c>
      <c r="H338" s="161">
        <v>1</v>
      </c>
      <c r="I338" s="162"/>
      <c r="J338" s="163">
        <f>ROUND(I338*H338,2)</f>
        <v>0</v>
      </c>
      <c r="K338" s="159" t="s">
        <v>1</v>
      </c>
      <c r="L338" s="33"/>
      <c r="M338" s="164" t="s">
        <v>1</v>
      </c>
      <c r="N338" s="165" t="s">
        <v>41</v>
      </c>
      <c r="O338" s="58"/>
      <c r="P338" s="166">
        <f>O338*H338</f>
        <v>0</v>
      </c>
      <c r="Q338" s="166">
        <v>9.2000000000000003E-4</v>
      </c>
      <c r="R338" s="166">
        <f>Q338*H338</f>
        <v>9.2000000000000003E-4</v>
      </c>
      <c r="S338" s="166">
        <v>0</v>
      </c>
      <c r="T338" s="167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68" t="s">
        <v>217</v>
      </c>
      <c r="AT338" s="168" t="s">
        <v>128</v>
      </c>
      <c r="AU338" s="168" t="s">
        <v>85</v>
      </c>
      <c r="AY338" s="17" t="s">
        <v>125</v>
      </c>
      <c r="BE338" s="169">
        <f>IF(N338="základní",J338,0)</f>
        <v>0</v>
      </c>
      <c r="BF338" s="169">
        <f>IF(N338="snížená",J338,0)</f>
        <v>0</v>
      </c>
      <c r="BG338" s="169">
        <f>IF(N338="zákl. přenesená",J338,0)</f>
        <v>0</v>
      </c>
      <c r="BH338" s="169">
        <f>IF(N338="sníž. přenesená",J338,0)</f>
        <v>0</v>
      </c>
      <c r="BI338" s="169">
        <f>IF(N338="nulová",J338,0)</f>
        <v>0</v>
      </c>
      <c r="BJ338" s="17" t="s">
        <v>81</v>
      </c>
      <c r="BK338" s="169">
        <f>ROUND(I338*H338,2)</f>
        <v>0</v>
      </c>
      <c r="BL338" s="17" t="s">
        <v>217</v>
      </c>
      <c r="BM338" s="168" t="s">
        <v>485</v>
      </c>
    </row>
    <row r="339" spans="1:65" s="2" customFormat="1" ht="21.75" customHeight="1">
      <c r="A339" s="32"/>
      <c r="B339" s="156"/>
      <c r="C339" s="157" t="s">
        <v>486</v>
      </c>
      <c r="D339" s="157" t="s">
        <v>128</v>
      </c>
      <c r="E339" s="158" t="s">
        <v>487</v>
      </c>
      <c r="F339" s="159" t="s">
        <v>488</v>
      </c>
      <c r="G339" s="160" t="s">
        <v>381</v>
      </c>
      <c r="H339" s="161">
        <v>6</v>
      </c>
      <c r="I339" s="162"/>
      <c r="J339" s="163">
        <f>ROUND(I339*H339,2)</f>
        <v>0</v>
      </c>
      <c r="K339" s="159" t="s">
        <v>132</v>
      </c>
      <c r="L339" s="33"/>
      <c r="M339" s="164" t="s">
        <v>1</v>
      </c>
      <c r="N339" s="165" t="s">
        <v>41</v>
      </c>
      <c r="O339" s="58"/>
      <c r="P339" s="166">
        <f>O339*H339</f>
        <v>0</v>
      </c>
      <c r="Q339" s="166">
        <v>0</v>
      </c>
      <c r="R339" s="166">
        <f>Q339*H339</f>
        <v>0</v>
      </c>
      <c r="S339" s="166">
        <v>0</v>
      </c>
      <c r="T339" s="167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68" t="s">
        <v>217</v>
      </c>
      <c r="AT339" s="168" t="s">
        <v>128</v>
      </c>
      <c r="AU339" s="168" t="s">
        <v>85</v>
      </c>
      <c r="AY339" s="17" t="s">
        <v>125</v>
      </c>
      <c r="BE339" s="169">
        <f>IF(N339="základní",J339,0)</f>
        <v>0</v>
      </c>
      <c r="BF339" s="169">
        <f>IF(N339="snížená",J339,0)</f>
        <v>0</v>
      </c>
      <c r="BG339" s="169">
        <f>IF(N339="zákl. přenesená",J339,0)</f>
        <v>0</v>
      </c>
      <c r="BH339" s="169">
        <f>IF(N339="sníž. přenesená",J339,0)</f>
        <v>0</v>
      </c>
      <c r="BI339" s="169">
        <f>IF(N339="nulová",J339,0)</f>
        <v>0</v>
      </c>
      <c r="BJ339" s="17" t="s">
        <v>81</v>
      </c>
      <c r="BK339" s="169">
        <f>ROUND(I339*H339,2)</f>
        <v>0</v>
      </c>
      <c r="BL339" s="17" t="s">
        <v>217</v>
      </c>
      <c r="BM339" s="168" t="s">
        <v>489</v>
      </c>
    </row>
    <row r="340" spans="1:65" s="13" customFormat="1" ht="11">
      <c r="B340" s="170"/>
      <c r="D340" s="171" t="s">
        <v>135</v>
      </c>
      <c r="E340" s="172" t="s">
        <v>1</v>
      </c>
      <c r="F340" s="173" t="s">
        <v>490</v>
      </c>
      <c r="H340" s="174">
        <v>6</v>
      </c>
      <c r="I340" s="175"/>
      <c r="L340" s="170"/>
      <c r="M340" s="176"/>
      <c r="N340" s="177"/>
      <c r="O340" s="177"/>
      <c r="P340" s="177"/>
      <c r="Q340" s="177"/>
      <c r="R340" s="177"/>
      <c r="S340" s="177"/>
      <c r="T340" s="178"/>
      <c r="AT340" s="172" t="s">
        <v>135</v>
      </c>
      <c r="AU340" s="172" t="s">
        <v>85</v>
      </c>
      <c r="AV340" s="13" t="s">
        <v>85</v>
      </c>
      <c r="AW340" s="13" t="s">
        <v>32</v>
      </c>
      <c r="AX340" s="13" t="s">
        <v>81</v>
      </c>
      <c r="AY340" s="172" t="s">
        <v>125</v>
      </c>
    </row>
    <row r="341" spans="1:65" s="2" customFormat="1" ht="16.5" customHeight="1">
      <c r="A341" s="32"/>
      <c r="B341" s="156"/>
      <c r="C341" s="194" t="s">
        <v>491</v>
      </c>
      <c r="D341" s="194" t="s">
        <v>246</v>
      </c>
      <c r="E341" s="195" t="s">
        <v>492</v>
      </c>
      <c r="F341" s="196" t="s">
        <v>493</v>
      </c>
      <c r="G341" s="197" t="s">
        <v>418</v>
      </c>
      <c r="H341" s="198">
        <v>8.2530000000000001</v>
      </c>
      <c r="I341" s="199"/>
      <c r="J341" s="200">
        <f>ROUND(I341*H341,2)</f>
        <v>0</v>
      </c>
      <c r="K341" s="196" t="s">
        <v>1</v>
      </c>
      <c r="L341" s="201"/>
      <c r="M341" s="202" t="s">
        <v>1</v>
      </c>
      <c r="N341" s="203" t="s">
        <v>41</v>
      </c>
      <c r="O341" s="58"/>
      <c r="P341" s="166">
        <f>O341*H341</f>
        <v>0</v>
      </c>
      <c r="Q341" s="166">
        <v>7.0000000000000001E-3</v>
      </c>
      <c r="R341" s="166">
        <f>Q341*H341</f>
        <v>5.7771000000000003E-2</v>
      </c>
      <c r="S341" s="166">
        <v>0</v>
      </c>
      <c r="T341" s="167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68" t="s">
        <v>249</v>
      </c>
      <c r="AT341" s="168" t="s">
        <v>246</v>
      </c>
      <c r="AU341" s="168" t="s">
        <v>85</v>
      </c>
      <c r="AY341" s="17" t="s">
        <v>125</v>
      </c>
      <c r="BE341" s="169">
        <f>IF(N341="základní",J341,0)</f>
        <v>0</v>
      </c>
      <c r="BF341" s="169">
        <f>IF(N341="snížená",J341,0)</f>
        <v>0</v>
      </c>
      <c r="BG341" s="169">
        <f>IF(N341="zákl. přenesená",J341,0)</f>
        <v>0</v>
      </c>
      <c r="BH341" s="169">
        <f>IF(N341="sníž. přenesená",J341,0)</f>
        <v>0</v>
      </c>
      <c r="BI341" s="169">
        <f>IF(N341="nulová",J341,0)</f>
        <v>0</v>
      </c>
      <c r="BJ341" s="17" t="s">
        <v>81</v>
      </c>
      <c r="BK341" s="169">
        <f>ROUND(I341*H341,2)</f>
        <v>0</v>
      </c>
      <c r="BL341" s="17" t="s">
        <v>217</v>
      </c>
      <c r="BM341" s="168" t="s">
        <v>494</v>
      </c>
    </row>
    <row r="342" spans="1:65" s="13" customFormat="1" ht="11">
      <c r="B342" s="170"/>
      <c r="D342" s="171" t="s">
        <v>135</v>
      </c>
      <c r="E342" s="172" t="s">
        <v>1</v>
      </c>
      <c r="F342" s="173" t="s">
        <v>495</v>
      </c>
      <c r="H342" s="174">
        <v>8.2530000000000001</v>
      </c>
      <c r="I342" s="175"/>
      <c r="L342" s="170"/>
      <c r="M342" s="176"/>
      <c r="N342" s="177"/>
      <c r="O342" s="177"/>
      <c r="P342" s="177"/>
      <c r="Q342" s="177"/>
      <c r="R342" s="177"/>
      <c r="S342" s="177"/>
      <c r="T342" s="178"/>
      <c r="AT342" s="172" t="s">
        <v>135</v>
      </c>
      <c r="AU342" s="172" t="s">
        <v>85</v>
      </c>
      <c r="AV342" s="13" t="s">
        <v>85</v>
      </c>
      <c r="AW342" s="13" t="s">
        <v>32</v>
      </c>
      <c r="AX342" s="13" t="s">
        <v>81</v>
      </c>
      <c r="AY342" s="172" t="s">
        <v>125</v>
      </c>
    </row>
    <row r="343" spans="1:65" s="2" customFormat="1" ht="21.75" customHeight="1">
      <c r="A343" s="32"/>
      <c r="B343" s="156"/>
      <c r="C343" s="194" t="s">
        <v>496</v>
      </c>
      <c r="D343" s="194" t="s">
        <v>246</v>
      </c>
      <c r="E343" s="195" t="s">
        <v>497</v>
      </c>
      <c r="F343" s="196" t="s">
        <v>498</v>
      </c>
      <c r="G343" s="197" t="s">
        <v>381</v>
      </c>
      <c r="H343" s="198">
        <v>12</v>
      </c>
      <c r="I343" s="199"/>
      <c r="J343" s="200">
        <f>ROUND(I343*H343,2)</f>
        <v>0</v>
      </c>
      <c r="K343" s="196" t="s">
        <v>132</v>
      </c>
      <c r="L343" s="201"/>
      <c r="M343" s="202" t="s">
        <v>1</v>
      </c>
      <c r="N343" s="203" t="s">
        <v>41</v>
      </c>
      <c r="O343" s="58"/>
      <c r="P343" s="166">
        <f>O343*H343</f>
        <v>0</v>
      </c>
      <c r="Q343" s="166">
        <v>6.0000000000000002E-5</v>
      </c>
      <c r="R343" s="166">
        <f>Q343*H343</f>
        <v>7.2000000000000005E-4</v>
      </c>
      <c r="S343" s="166">
        <v>0</v>
      </c>
      <c r="T343" s="167">
        <f>S343*H343</f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68" t="s">
        <v>249</v>
      </c>
      <c r="AT343" s="168" t="s">
        <v>246</v>
      </c>
      <c r="AU343" s="168" t="s">
        <v>85</v>
      </c>
      <c r="AY343" s="17" t="s">
        <v>125</v>
      </c>
      <c r="BE343" s="169">
        <f>IF(N343="základní",J343,0)</f>
        <v>0</v>
      </c>
      <c r="BF343" s="169">
        <f>IF(N343="snížená",J343,0)</f>
        <v>0</v>
      </c>
      <c r="BG343" s="169">
        <f>IF(N343="zákl. přenesená",J343,0)</f>
        <v>0</v>
      </c>
      <c r="BH343" s="169">
        <f>IF(N343="sníž. přenesená",J343,0)</f>
        <v>0</v>
      </c>
      <c r="BI343" s="169">
        <f>IF(N343="nulová",J343,0)</f>
        <v>0</v>
      </c>
      <c r="BJ343" s="17" t="s">
        <v>81</v>
      </c>
      <c r="BK343" s="169">
        <f>ROUND(I343*H343,2)</f>
        <v>0</v>
      </c>
      <c r="BL343" s="17" t="s">
        <v>217</v>
      </c>
      <c r="BM343" s="168" t="s">
        <v>499</v>
      </c>
    </row>
    <row r="344" spans="1:65" s="2" customFormat="1" ht="21.75" customHeight="1">
      <c r="A344" s="32"/>
      <c r="B344" s="156"/>
      <c r="C344" s="157" t="s">
        <v>500</v>
      </c>
      <c r="D344" s="157" t="s">
        <v>128</v>
      </c>
      <c r="E344" s="158" t="s">
        <v>501</v>
      </c>
      <c r="F344" s="159" t="s">
        <v>502</v>
      </c>
      <c r="G344" s="160" t="s">
        <v>306</v>
      </c>
      <c r="H344" s="204"/>
      <c r="I344" s="162"/>
      <c r="J344" s="163">
        <f>ROUND(I344*H344,2)</f>
        <v>0</v>
      </c>
      <c r="K344" s="159" t="s">
        <v>132</v>
      </c>
      <c r="L344" s="33"/>
      <c r="M344" s="164" t="s">
        <v>1</v>
      </c>
      <c r="N344" s="165" t="s">
        <v>41</v>
      </c>
      <c r="O344" s="58"/>
      <c r="P344" s="166">
        <f>O344*H344</f>
        <v>0</v>
      </c>
      <c r="Q344" s="166">
        <v>0</v>
      </c>
      <c r="R344" s="166">
        <f>Q344*H344</f>
        <v>0</v>
      </c>
      <c r="S344" s="166">
        <v>0</v>
      </c>
      <c r="T344" s="167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68" t="s">
        <v>217</v>
      </c>
      <c r="AT344" s="168" t="s">
        <v>128</v>
      </c>
      <c r="AU344" s="168" t="s">
        <v>85</v>
      </c>
      <c r="AY344" s="17" t="s">
        <v>125</v>
      </c>
      <c r="BE344" s="169">
        <f>IF(N344="základní",J344,0)</f>
        <v>0</v>
      </c>
      <c r="BF344" s="169">
        <f>IF(N344="snížená",J344,0)</f>
        <v>0</v>
      </c>
      <c r="BG344" s="169">
        <f>IF(N344="zákl. přenesená",J344,0)</f>
        <v>0</v>
      </c>
      <c r="BH344" s="169">
        <f>IF(N344="sníž. přenesená",J344,0)</f>
        <v>0</v>
      </c>
      <c r="BI344" s="169">
        <f>IF(N344="nulová",J344,0)</f>
        <v>0</v>
      </c>
      <c r="BJ344" s="17" t="s">
        <v>81</v>
      </c>
      <c r="BK344" s="169">
        <f>ROUND(I344*H344,2)</f>
        <v>0</v>
      </c>
      <c r="BL344" s="17" t="s">
        <v>217</v>
      </c>
      <c r="BM344" s="168" t="s">
        <v>503</v>
      </c>
    </row>
    <row r="345" spans="1:65" s="12" customFormat="1" ht="22.75" customHeight="1">
      <c r="B345" s="143"/>
      <c r="D345" s="144" t="s">
        <v>75</v>
      </c>
      <c r="E345" s="154" t="s">
        <v>504</v>
      </c>
      <c r="F345" s="154" t="s">
        <v>505</v>
      </c>
      <c r="I345" s="146"/>
      <c r="J345" s="155">
        <f>BK345</f>
        <v>0</v>
      </c>
      <c r="L345" s="143"/>
      <c r="M345" s="148"/>
      <c r="N345" s="149"/>
      <c r="O345" s="149"/>
      <c r="P345" s="150">
        <f>SUM(P346:P353)</f>
        <v>0</v>
      </c>
      <c r="Q345" s="149"/>
      <c r="R345" s="150">
        <f>SUM(R346:R353)</f>
        <v>1.0025600000000001E-2</v>
      </c>
      <c r="S345" s="149"/>
      <c r="T345" s="151">
        <f>SUM(T346:T353)</f>
        <v>0</v>
      </c>
      <c r="AR345" s="144" t="s">
        <v>85</v>
      </c>
      <c r="AT345" s="152" t="s">
        <v>75</v>
      </c>
      <c r="AU345" s="152" t="s">
        <v>81</v>
      </c>
      <c r="AY345" s="144" t="s">
        <v>125</v>
      </c>
      <c r="BK345" s="153">
        <f>SUM(BK346:BK353)</f>
        <v>0</v>
      </c>
    </row>
    <row r="346" spans="1:65" s="2" customFormat="1" ht="21.75" customHeight="1">
      <c r="A346" s="32"/>
      <c r="B346" s="156"/>
      <c r="C346" s="157" t="s">
        <v>506</v>
      </c>
      <c r="D346" s="157" t="s">
        <v>128</v>
      </c>
      <c r="E346" s="158" t="s">
        <v>507</v>
      </c>
      <c r="F346" s="159" t="s">
        <v>508</v>
      </c>
      <c r="G346" s="160" t="s">
        <v>131</v>
      </c>
      <c r="H346" s="161">
        <v>19.28</v>
      </c>
      <c r="I346" s="162"/>
      <c r="J346" s="163">
        <f>ROUND(I346*H346,2)</f>
        <v>0</v>
      </c>
      <c r="K346" s="159" t="s">
        <v>132</v>
      </c>
      <c r="L346" s="33"/>
      <c r="M346" s="164" t="s">
        <v>1</v>
      </c>
      <c r="N346" s="165" t="s">
        <v>41</v>
      </c>
      <c r="O346" s="58"/>
      <c r="P346" s="166">
        <f>O346*H346</f>
        <v>0</v>
      </c>
      <c r="Q346" s="166">
        <v>2.0000000000000001E-4</v>
      </c>
      <c r="R346" s="166">
        <f>Q346*H346</f>
        <v>3.8560000000000005E-3</v>
      </c>
      <c r="S346" s="166">
        <v>0</v>
      </c>
      <c r="T346" s="167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68" t="s">
        <v>217</v>
      </c>
      <c r="AT346" s="168" t="s">
        <v>128</v>
      </c>
      <c r="AU346" s="168" t="s">
        <v>85</v>
      </c>
      <c r="AY346" s="17" t="s">
        <v>125</v>
      </c>
      <c r="BE346" s="169">
        <f>IF(N346="základní",J346,0)</f>
        <v>0</v>
      </c>
      <c r="BF346" s="169">
        <f>IF(N346="snížená",J346,0)</f>
        <v>0</v>
      </c>
      <c r="BG346" s="169">
        <f>IF(N346="zákl. přenesená",J346,0)</f>
        <v>0</v>
      </c>
      <c r="BH346" s="169">
        <f>IF(N346="sníž. přenesená",J346,0)</f>
        <v>0</v>
      </c>
      <c r="BI346" s="169">
        <f>IF(N346="nulová",J346,0)</f>
        <v>0</v>
      </c>
      <c r="BJ346" s="17" t="s">
        <v>81</v>
      </c>
      <c r="BK346" s="169">
        <f>ROUND(I346*H346,2)</f>
        <v>0</v>
      </c>
      <c r="BL346" s="17" t="s">
        <v>217</v>
      </c>
      <c r="BM346" s="168" t="s">
        <v>509</v>
      </c>
    </row>
    <row r="347" spans="1:65" s="2" customFormat="1" ht="21.75" customHeight="1">
      <c r="A347" s="32"/>
      <c r="B347" s="156"/>
      <c r="C347" s="157" t="s">
        <v>510</v>
      </c>
      <c r="D347" s="157" t="s">
        <v>128</v>
      </c>
      <c r="E347" s="158" t="s">
        <v>511</v>
      </c>
      <c r="F347" s="159" t="s">
        <v>512</v>
      </c>
      <c r="G347" s="160" t="s">
        <v>131</v>
      </c>
      <c r="H347" s="161">
        <v>19.28</v>
      </c>
      <c r="I347" s="162"/>
      <c r="J347" s="163">
        <f>ROUND(I347*H347,2)</f>
        <v>0</v>
      </c>
      <c r="K347" s="159" t="s">
        <v>132</v>
      </c>
      <c r="L347" s="33"/>
      <c r="M347" s="164" t="s">
        <v>1</v>
      </c>
      <c r="N347" s="165" t="s">
        <v>41</v>
      </c>
      <c r="O347" s="58"/>
      <c r="P347" s="166">
        <f>O347*H347</f>
        <v>0</v>
      </c>
      <c r="Q347" s="166">
        <v>3.2000000000000003E-4</v>
      </c>
      <c r="R347" s="166">
        <f>Q347*H347</f>
        <v>6.1696000000000008E-3</v>
      </c>
      <c r="S347" s="166">
        <v>0</v>
      </c>
      <c r="T347" s="167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68" t="s">
        <v>217</v>
      </c>
      <c r="AT347" s="168" t="s">
        <v>128</v>
      </c>
      <c r="AU347" s="168" t="s">
        <v>85</v>
      </c>
      <c r="AY347" s="17" t="s">
        <v>125</v>
      </c>
      <c r="BE347" s="169">
        <f>IF(N347="základní",J347,0)</f>
        <v>0</v>
      </c>
      <c r="BF347" s="169">
        <f>IF(N347="snížená",J347,0)</f>
        <v>0</v>
      </c>
      <c r="BG347" s="169">
        <f>IF(N347="zákl. přenesená",J347,0)</f>
        <v>0</v>
      </c>
      <c r="BH347" s="169">
        <f>IF(N347="sníž. přenesená",J347,0)</f>
        <v>0</v>
      </c>
      <c r="BI347" s="169">
        <f>IF(N347="nulová",J347,0)</f>
        <v>0</v>
      </c>
      <c r="BJ347" s="17" t="s">
        <v>81</v>
      </c>
      <c r="BK347" s="169">
        <f>ROUND(I347*H347,2)</f>
        <v>0</v>
      </c>
      <c r="BL347" s="17" t="s">
        <v>217</v>
      </c>
      <c r="BM347" s="168" t="s">
        <v>513</v>
      </c>
    </row>
    <row r="348" spans="1:65" s="13" customFormat="1" ht="11">
      <c r="B348" s="170"/>
      <c r="D348" s="171" t="s">
        <v>135</v>
      </c>
      <c r="E348" s="172" t="s">
        <v>1</v>
      </c>
      <c r="F348" s="173" t="s">
        <v>514</v>
      </c>
      <c r="H348" s="174">
        <v>2.92</v>
      </c>
      <c r="I348" s="175"/>
      <c r="L348" s="170"/>
      <c r="M348" s="176"/>
      <c r="N348" s="177"/>
      <c r="O348" s="177"/>
      <c r="P348" s="177"/>
      <c r="Q348" s="177"/>
      <c r="R348" s="177"/>
      <c r="S348" s="177"/>
      <c r="T348" s="178"/>
      <c r="AT348" s="172" t="s">
        <v>135</v>
      </c>
      <c r="AU348" s="172" t="s">
        <v>85</v>
      </c>
      <c r="AV348" s="13" t="s">
        <v>85</v>
      </c>
      <c r="AW348" s="13" t="s">
        <v>32</v>
      </c>
      <c r="AX348" s="13" t="s">
        <v>76</v>
      </c>
      <c r="AY348" s="172" t="s">
        <v>125</v>
      </c>
    </row>
    <row r="349" spans="1:65" s="13" customFormat="1" ht="11">
      <c r="B349" s="170"/>
      <c r="D349" s="171" t="s">
        <v>135</v>
      </c>
      <c r="E349" s="172" t="s">
        <v>1</v>
      </c>
      <c r="F349" s="173" t="s">
        <v>515</v>
      </c>
      <c r="H349" s="174">
        <v>2.6</v>
      </c>
      <c r="I349" s="175"/>
      <c r="L349" s="170"/>
      <c r="M349" s="176"/>
      <c r="N349" s="177"/>
      <c r="O349" s="177"/>
      <c r="P349" s="177"/>
      <c r="Q349" s="177"/>
      <c r="R349" s="177"/>
      <c r="S349" s="177"/>
      <c r="T349" s="178"/>
      <c r="AT349" s="172" t="s">
        <v>135</v>
      </c>
      <c r="AU349" s="172" t="s">
        <v>85</v>
      </c>
      <c r="AV349" s="13" t="s">
        <v>85</v>
      </c>
      <c r="AW349" s="13" t="s">
        <v>32</v>
      </c>
      <c r="AX349" s="13" t="s">
        <v>76</v>
      </c>
      <c r="AY349" s="172" t="s">
        <v>125</v>
      </c>
    </row>
    <row r="350" spans="1:65" s="13" customFormat="1" ht="11">
      <c r="B350" s="170"/>
      <c r="D350" s="171" t="s">
        <v>135</v>
      </c>
      <c r="E350" s="172" t="s">
        <v>1</v>
      </c>
      <c r="F350" s="173" t="s">
        <v>516</v>
      </c>
      <c r="H350" s="174">
        <v>7.95</v>
      </c>
      <c r="I350" s="175"/>
      <c r="L350" s="170"/>
      <c r="M350" s="176"/>
      <c r="N350" s="177"/>
      <c r="O350" s="177"/>
      <c r="P350" s="177"/>
      <c r="Q350" s="177"/>
      <c r="R350" s="177"/>
      <c r="S350" s="177"/>
      <c r="T350" s="178"/>
      <c r="AT350" s="172" t="s">
        <v>135</v>
      </c>
      <c r="AU350" s="172" t="s">
        <v>85</v>
      </c>
      <c r="AV350" s="13" t="s">
        <v>85</v>
      </c>
      <c r="AW350" s="13" t="s">
        <v>32</v>
      </c>
      <c r="AX350" s="13" t="s">
        <v>76</v>
      </c>
      <c r="AY350" s="172" t="s">
        <v>125</v>
      </c>
    </row>
    <row r="351" spans="1:65" s="13" customFormat="1" ht="11">
      <c r="B351" s="170"/>
      <c r="D351" s="171" t="s">
        <v>135</v>
      </c>
      <c r="E351" s="172" t="s">
        <v>1</v>
      </c>
      <c r="F351" s="173" t="s">
        <v>517</v>
      </c>
      <c r="H351" s="174">
        <v>2.94</v>
      </c>
      <c r="I351" s="175"/>
      <c r="L351" s="170"/>
      <c r="M351" s="176"/>
      <c r="N351" s="177"/>
      <c r="O351" s="177"/>
      <c r="P351" s="177"/>
      <c r="Q351" s="177"/>
      <c r="R351" s="177"/>
      <c r="S351" s="177"/>
      <c r="T351" s="178"/>
      <c r="AT351" s="172" t="s">
        <v>135</v>
      </c>
      <c r="AU351" s="172" t="s">
        <v>85</v>
      </c>
      <c r="AV351" s="13" t="s">
        <v>85</v>
      </c>
      <c r="AW351" s="13" t="s">
        <v>32</v>
      </c>
      <c r="AX351" s="13" t="s">
        <v>76</v>
      </c>
      <c r="AY351" s="172" t="s">
        <v>125</v>
      </c>
    </row>
    <row r="352" spans="1:65" s="13" customFormat="1" ht="11">
      <c r="B352" s="170"/>
      <c r="D352" s="171" t="s">
        <v>135</v>
      </c>
      <c r="E352" s="172" t="s">
        <v>1</v>
      </c>
      <c r="F352" s="173" t="s">
        <v>518</v>
      </c>
      <c r="H352" s="174">
        <v>2.87</v>
      </c>
      <c r="I352" s="175"/>
      <c r="L352" s="170"/>
      <c r="M352" s="176"/>
      <c r="N352" s="177"/>
      <c r="O352" s="177"/>
      <c r="P352" s="177"/>
      <c r="Q352" s="177"/>
      <c r="R352" s="177"/>
      <c r="S352" s="177"/>
      <c r="T352" s="178"/>
      <c r="AT352" s="172" t="s">
        <v>135</v>
      </c>
      <c r="AU352" s="172" t="s">
        <v>85</v>
      </c>
      <c r="AV352" s="13" t="s">
        <v>85</v>
      </c>
      <c r="AW352" s="13" t="s">
        <v>32</v>
      </c>
      <c r="AX352" s="13" t="s">
        <v>76</v>
      </c>
      <c r="AY352" s="172" t="s">
        <v>125</v>
      </c>
    </row>
    <row r="353" spans="1:65" s="14" customFormat="1" ht="11">
      <c r="B353" s="179"/>
      <c r="D353" s="171" t="s">
        <v>135</v>
      </c>
      <c r="E353" s="180" t="s">
        <v>1</v>
      </c>
      <c r="F353" s="181" t="s">
        <v>141</v>
      </c>
      <c r="H353" s="182">
        <v>19.28</v>
      </c>
      <c r="I353" s="183"/>
      <c r="L353" s="179"/>
      <c r="M353" s="184"/>
      <c r="N353" s="185"/>
      <c r="O353" s="185"/>
      <c r="P353" s="185"/>
      <c r="Q353" s="185"/>
      <c r="R353" s="185"/>
      <c r="S353" s="185"/>
      <c r="T353" s="186"/>
      <c r="AT353" s="180" t="s">
        <v>135</v>
      </c>
      <c r="AU353" s="180" t="s">
        <v>85</v>
      </c>
      <c r="AV353" s="14" t="s">
        <v>133</v>
      </c>
      <c r="AW353" s="14" t="s">
        <v>32</v>
      </c>
      <c r="AX353" s="14" t="s">
        <v>81</v>
      </c>
      <c r="AY353" s="180" t="s">
        <v>125</v>
      </c>
    </row>
    <row r="354" spans="1:65" s="12" customFormat="1" ht="26" customHeight="1">
      <c r="B354" s="143"/>
      <c r="D354" s="144" t="s">
        <v>75</v>
      </c>
      <c r="E354" s="145" t="s">
        <v>519</v>
      </c>
      <c r="F354" s="145" t="s">
        <v>520</v>
      </c>
      <c r="I354" s="146"/>
      <c r="J354" s="147">
        <f>BK354</f>
        <v>0</v>
      </c>
      <c r="L354" s="143"/>
      <c r="M354" s="148"/>
      <c r="N354" s="149"/>
      <c r="O354" s="149"/>
      <c r="P354" s="150">
        <f>P355+P357+P359</f>
        <v>0</v>
      </c>
      <c r="Q354" s="149"/>
      <c r="R354" s="150">
        <f>R355+R357+R359</f>
        <v>0</v>
      </c>
      <c r="S354" s="149"/>
      <c r="T354" s="151">
        <f>T355+T357+T359</f>
        <v>0</v>
      </c>
      <c r="AR354" s="144" t="s">
        <v>163</v>
      </c>
      <c r="AT354" s="152" t="s">
        <v>75</v>
      </c>
      <c r="AU354" s="152" t="s">
        <v>76</v>
      </c>
      <c r="AY354" s="144" t="s">
        <v>125</v>
      </c>
      <c r="BK354" s="153">
        <f>BK355+BK357+BK359</f>
        <v>0</v>
      </c>
    </row>
    <row r="355" spans="1:65" s="12" customFormat="1" ht="22.75" customHeight="1">
      <c r="B355" s="143"/>
      <c r="D355" s="144" t="s">
        <v>75</v>
      </c>
      <c r="E355" s="154" t="s">
        <v>521</v>
      </c>
      <c r="F355" s="154" t="s">
        <v>522</v>
      </c>
      <c r="I355" s="146"/>
      <c r="J355" s="155">
        <f>BK355</f>
        <v>0</v>
      </c>
      <c r="L355" s="143"/>
      <c r="M355" s="148"/>
      <c r="N355" s="149"/>
      <c r="O355" s="149"/>
      <c r="P355" s="150">
        <f>P356</f>
        <v>0</v>
      </c>
      <c r="Q355" s="149"/>
      <c r="R355" s="150">
        <f>R356</f>
        <v>0</v>
      </c>
      <c r="S355" s="149"/>
      <c r="T355" s="151">
        <f>T356</f>
        <v>0</v>
      </c>
      <c r="AR355" s="144" t="s">
        <v>163</v>
      </c>
      <c r="AT355" s="152" t="s">
        <v>75</v>
      </c>
      <c r="AU355" s="152" t="s">
        <v>81</v>
      </c>
      <c r="AY355" s="144" t="s">
        <v>125</v>
      </c>
      <c r="BK355" s="153">
        <f>BK356</f>
        <v>0</v>
      </c>
    </row>
    <row r="356" spans="1:65" s="2" customFormat="1" ht="16.5" customHeight="1">
      <c r="A356" s="32"/>
      <c r="B356" s="156"/>
      <c r="C356" s="157" t="s">
        <v>523</v>
      </c>
      <c r="D356" s="157" t="s">
        <v>128</v>
      </c>
      <c r="E356" s="158" t="s">
        <v>524</v>
      </c>
      <c r="F356" s="159" t="s">
        <v>522</v>
      </c>
      <c r="G356" s="160" t="s">
        <v>396</v>
      </c>
      <c r="H356" s="161">
        <v>1</v>
      </c>
      <c r="I356" s="162"/>
      <c r="J356" s="163">
        <f>ROUND(I356*H356,2)</f>
        <v>0</v>
      </c>
      <c r="K356" s="159" t="s">
        <v>132</v>
      </c>
      <c r="L356" s="33"/>
      <c r="M356" s="164" t="s">
        <v>1</v>
      </c>
      <c r="N356" s="165" t="s">
        <v>41</v>
      </c>
      <c r="O356" s="58"/>
      <c r="P356" s="166">
        <f>O356*H356</f>
        <v>0</v>
      </c>
      <c r="Q356" s="166">
        <v>0</v>
      </c>
      <c r="R356" s="166">
        <f>Q356*H356</f>
        <v>0</v>
      </c>
      <c r="S356" s="166">
        <v>0</v>
      </c>
      <c r="T356" s="167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68" t="s">
        <v>525</v>
      </c>
      <c r="AT356" s="168" t="s">
        <v>128</v>
      </c>
      <c r="AU356" s="168" t="s">
        <v>85</v>
      </c>
      <c r="AY356" s="17" t="s">
        <v>125</v>
      </c>
      <c r="BE356" s="169">
        <f>IF(N356="základní",J356,0)</f>
        <v>0</v>
      </c>
      <c r="BF356" s="169">
        <f>IF(N356="snížená",J356,0)</f>
        <v>0</v>
      </c>
      <c r="BG356" s="169">
        <f>IF(N356="zákl. přenesená",J356,0)</f>
        <v>0</v>
      </c>
      <c r="BH356" s="169">
        <f>IF(N356="sníž. přenesená",J356,0)</f>
        <v>0</v>
      </c>
      <c r="BI356" s="169">
        <f>IF(N356="nulová",J356,0)</f>
        <v>0</v>
      </c>
      <c r="BJ356" s="17" t="s">
        <v>81</v>
      </c>
      <c r="BK356" s="169">
        <f>ROUND(I356*H356,2)</f>
        <v>0</v>
      </c>
      <c r="BL356" s="17" t="s">
        <v>525</v>
      </c>
      <c r="BM356" s="168" t="s">
        <v>526</v>
      </c>
    </row>
    <row r="357" spans="1:65" s="12" customFormat="1" ht="22.75" customHeight="1">
      <c r="B357" s="143"/>
      <c r="D357" s="144" t="s">
        <v>75</v>
      </c>
      <c r="E357" s="154" t="s">
        <v>527</v>
      </c>
      <c r="F357" s="154" t="s">
        <v>528</v>
      </c>
      <c r="I357" s="146"/>
      <c r="J357" s="155">
        <f>BK357</f>
        <v>0</v>
      </c>
      <c r="L357" s="143"/>
      <c r="M357" s="148"/>
      <c r="N357" s="149"/>
      <c r="O357" s="149"/>
      <c r="P357" s="150">
        <f>P358</f>
        <v>0</v>
      </c>
      <c r="Q357" s="149"/>
      <c r="R357" s="150">
        <f>R358</f>
        <v>0</v>
      </c>
      <c r="S357" s="149"/>
      <c r="T357" s="151">
        <f>T358</f>
        <v>0</v>
      </c>
      <c r="AR357" s="144" t="s">
        <v>163</v>
      </c>
      <c r="AT357" s="152" t="s">
        <v>75</v>
      </c>
      <c r="AU357" s="152" t="s">
        <v>81</v>
      </c>
      <c r="AY357" s="144" t="s">
        <v>125</v>
      </c>
      <c r="BK357" s="153">
        <f>BK358</f>
        <v>0</v>
      </c>
    </row>
    <row r="358" spans="1:65" s="2" customFormat="1" ht="16.5" customHeight="1">
      <c r="A358" s="32"/>
      <c r="B358" s="156"/>
      <c r="C358" s="157" t="s">
        <v>529</v>
      </c>
      <c r="D358" s="157" t="s">
        <v>128</v>
      </c>
      <c r="E358" s="158" t="s">
        <v>530</v>
      </c>
      <c r="F358" s="159" t="s">
        <v>528</v>
      </c>
      <c r="G358" s="160" t="s">
        <v>396</v>
      </c>
      <c r="H358" s="161">
        <v>1</v>
      </c>
      <c r="I358" s="162"/>
      <c r="J358" s="163">
        <f>ROUND(I358*H358,2)</f>
        <v>0</v>
      </c>
      <c r="K358" s="159" t="s">
        <v>132</v>
      </c>
      <c r="L358" s="33"/>
      <c r="M358" s="164" t="s">
        <v>1</v>
      </c>
      <c r="N358" s="165" t="s">
        <v>41</v>
      </c>
      <c r="O358" s="58"/>
      <c r="P358" s="166">
        <f>O358*H358</f>
        <v>0</v>
      </c>
      <c r="Q358" s="166">
        <v>0</v>
      </c>
      <c r="R358" s="166">
        <f>Q358*H358</f>
        <v>0</v>
      </c>
      <c r="S358" s="166">
        <v>0</v>
      </c>
      <c r="T358" s="167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68" t="s">
        <v>525</v>
      </c>
      <c r="AT358" s="168" t="s">
        <v>128</v>
      </c>
      <c r="AU358" s="168" t="s">
        <v>85</v>
      </c>
      <c r="AY358" s="17" t="s">
        <v>125</v>
      </c>
      <c r="BE358" s="169">
        <f>IF(N358="základní",J358,0)</f>
        <v>0</v>
      </c>
      <c r="BF358" s="169">
        <f>IF(N358="snížená",J358,0)</f>
        <v>0</v>
      </c>
      <c r="BG358" s="169">
        <f>IF(N358="zákl. přenesená",J358,0)</f>
        <v>0</v>
      </c>
      <c r="BH358" s="169">
        <f>IF(N358="sníž. přenesená",J358,0)</f>
        <v>0</v>
      </c>
      <c r="BI358" s="169">
        <f>IF(N358="nulová",J358,0)</f>
        <v>0</v>
      </c>
      <c r="BJ358" s="17" t="s">
        <v>81</v>
      </c>
      <c r="BK358" s="169">
        <f>ROUND(I358*H358,2)</f>
        <v>0</v>
      </c>
      <c r="BL358" s="17" t="s">
        <v>525</v>
      </c>
      <c r="BM358" s="168" t="s">
        <v>531</v>
      </c>
    </row>
    <row r="359" spans="1:65" s="12" customFormat="1" ht="22.75" customHeight="1">
      <c r="B359" s="143"/>
      <c r="D359" s="144" t="s">
        <v>75</v>
      </c>
      <c r="E359" s="154" t="s">
        <v>532</v>
      </c>
      <c r="F359" s="154" t="s">
        <v>533</v>
      </c>
      <c r="I359" s="146"/>
      <c r="J359" s="155">
        <f>BK359</f>
        <v>0</v>
      </c>
      <c r="L359" s="143"/>
      <c r="M359" s="148"/>
      <c r="N359" s="149"/>
      <c r="O359" s="149"/>
      <c r="P359" s="150">
        <f>P360</f>
        <v>0</v>
      </c>
      <c r="Q359" s="149"/>
      <c r="R359" s="150">
        <f>R360</f>
        <v>0</v>
      </c>
      <c r="S359" s="149"/>
      <c r="T359" s="151">
        <f>T360</f>
        <v>0</v>
      </c>
      <c r="AR359" s="144" t="s">
        <v>163</v>
      </c>
      <c r="AT359" s="152" t="s">
        <v>75</v>
      </c>
      <c r="AU359" s="152" t="s">
        <v>81</v>
      </c>
      <c r="AY359" s="144" t="s">
        <v>125</v>
      </c>
      <c r="BK359" s="153">
        <f>BK360</f>
        <v>0</v>
      </c>
    </row>
    <row r="360" spans="1:65" s="2" customFormat="1" ht="16.5" customHeight="1">
      <c r="A360" s="32"/>
      <c r="B360" s="156"/>
      <c r="C360" s="157" t="s">
        <v>534</v>
      </c>
      <c r="D360" s="157" t="s">
        <v>128</v>
      </c>
      <c r="E360" s="158" t="s">
        <v>535</v>
      </c>
      <c r="F360" s="159" t="s">
        <v>533</v>
      </c>
      <c r="G360" s="160" t="s">
        <v>396</v>
      </c>
      <c r="H360" s="161">
        <v>1</v>
      </c>
      <c r="I360" s="162"/>
      <c r="J360" s="163">
        <f>ROUND(I360*H360,2)</f>
        <v>0</v>
      </c>
      <c r="K360" s="159" t="s">
        <v>132</v>
      </c>
      <c r="L360" s="33"/>
      <c r="M360" s="205" t="s">
        <v>1</v>
      </c>
      <c r="N360" s="206" t="s">
        <v>41</v>
      </c>
      <c r="O360" s="207"/>
      <c r="P360" s="208">
        <f>O360*H360</f>
        <v>0</v>
      </c>
      <c r="Q360" s="208">
        <v>0</v>
      </c>
      <c r="R360" s="208">
        <f>Q360*H360</f>
        <v>0</v>
      </c>
      <c r="S360" s="208">
        <v>0</v>
      </c>
      <c r="T360" s="209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68" t="s">
        <v>525</v>
      </c>
      <c r="AT360" s="168" t="s">
        <v>128</v>
      </c>
      <c r="AU360" s="168" t="s">
        <v>85</v>
      </c>
      <c r="AY360" s="17" t="s">
        <v>125</v>
      </c>
      <c r="BE360" s="169">
        <f>IF(N360="základní",J360,0)</f>
        <v>0</v>
      </c>
      <c r="BF360" s="169">
        <f>IF(N360="snížená",J360,0)</f>
        <v>0</v>
      </c>
      <c r="BG360" s="169">
        <f>IF(N360="zákl. přenesená",J360,0)</f>
        <v>0</v>
      </c>
      <c r="BH360" s="169">
        <f>IF(N360="sníž. přenesená",J360,0)</f>
        <v>0</v>
      </c>
      <c r="BI360" s="169">
        <f>IF(N360="nulová",J360,0)</f>
        <v>0</v>
      </c>
      <c r="BJ360" s="17" t="s">
        <v>81</v>
      </c>
      <c r="BK360" s="169">
        <f>ROUND(I360*H360,2)</f>
        <v>0</v>
      </c>
      <c r="BL360" s="17" t="s">
        <v>525</v>
      </c>
      <c r="BM360" s="168" t="s">
        <v>536</v>
      </c>
    </row>
    <row r="361" spans="1:65" s="2" customFormat="1" ht="7" customHeight="1">
      <c r="A361" s="32"/>
      <c r="B361" s="47"/>
      <c r="C361" s="48"/>
      <c r="D361" s="48"/>
      <c r="E361" s="48"/>
      <c r="F361" s="48"/>
      <c r="G361" s="48"/>
      <c r="H361" s="48"/>
      <c r="I361" s="116"/>
      <c r="J361" s="48"/>
      <c r="K361" s="48"/>
      <c r="L361" s="33"/>
      <c r="M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</row>
  </sheetData>
  <autoFilter ref="C129:K360"/>
  <mergeCells count="6">
    <mergeCell ref="L2:V2"/>
    <mergeCell ref="E7:H7"/>
    <mergeCell ref="E16:H16"/>
    <mergeCell ref="E25:H25"/>
    <mergeCell ref="E85:H85"/>
    <mergeCell ref="E122:H122"/>
  </mergeCells>
  <phoneticPr fontId="39" type="noConversion"/>
  <pageMargins left="0.39374999999999999" right="0.39374999999999999" top="0.39374999999999999" bottom="0.39374999999999999" header="0" footer="0"/>
  <pageSetup paperSize="9" scale="57" fitToHeight="100" orientation="portrait" blackAndWhite="1"/>
  <headerFooter>
    <oddFooter>&amp;CStrana &amp;P z &amp;N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68"/>
  <sheetViews>
    <sheetView showGridLines="0" workbookViewId="0"/>
  </sheetViews>
  <sheetFormatPr baseColWidth="10" defaultRowHeight="15" x14ac:dyDescent="0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7" customHeight="1"/>
    <row r="3" spans="1:8" s="1" customFormat="1" ht="7" customHeight="1">
      <c r="B3" s="18"/>
      <c r="C3" s="19"/>
      <c r="D3" s="19"/>
      <c r="E3" s="19"/>
      <c r="F3" s="19"/>
      <c r="G3" s="19"/>
      <c r="H3" s="20"/>
    </row>
    <row r="4" spans="1:8" s="1" customFormat="1" ht="25" customHeight="1">
      <c r="B4" s="20"/>
      <c r="C4" s="21" t="s">
        <v>537</v>
      </c>
      <c r="H4" s="20"/>
    </row>
    <row r="5" spans="1:8" s="1" customFormat="1" ht="12" customHeight="1">
      <c r="B5" s="20"/>
      <c r="C5" s="24" t="s">
        <v>13</v>
      </c>
      <c r="D5" s="226" t="s">
        <v>14</v>
      </c>
      <c r="E5" s="222"/>
      <c r="F5" s="222"/>
      <c r="H5" s="20"/>
    </row>
    <row r="6" spans="1:8" s="1" customFormat="1" ht="37" customHeight="1">
      <c r="B6" s="20"/>
      <c r="C6" s="26" t="s">
        <v>16</v>
      </c>
      <c r="D6" s="223" t="s">
        <v>17</v>
      </c>
      <c r="E6" s="222"/>
      <c r="F6" s="222"/>
      <c r="H6" s="20"/>
    </row>
    <row r="7" spans="1:8" s="1" customFormat="1" ht="16.5" customHeight="1">
      <c r="B7" s="20"/>
      <c r="C7" s="27" t="s">
        <v>22</v>
      </c>
      <c r="D7" s="55" t="str">
        <f>'Rekapitulace stavby'!AN8</f>
        <v>5. 10. 2020</v>
      </c>
      <c r="H7" s="20"/>
    </row>
    <row r="8" spans="1:8" s="2" customFormat="1" ht="10.75" customHeight="1">
      <c r="A8" s="32"/>
      <c r="B8" s="33"/>
      <c r="C8" s="32"/>
      <c r="D8" s="32"/>
      <c r="E8" s="32"/>
      <c r="F8" s="32"/>
      <c r="G8" s="32"/>
      <c r="H8" s="33"/>
    </row>
    <row r="9" spans="1:8" s="11" customFormat="1" ht="29.25" customHeight="1">
      <c r="A9" s="132"/>
      <c r="B9" s="133"/>
      <c r="C9" s="134" t="s">
        <v>57</v>
      </c>
      <c r="D9" s="135" t="s">
        <v>58</v>
      </c>
      <c r="E9" s="135" t="s">
        <v>112</v>
      </c>
      <c r="F9" s="137" t="s">
        <v>538</v>
      </c>
      <c r="G9" s="132"/>
      <c r="H9" s="133"/>
    </row>
    <row r="10" spans="1:8" s="2" customFormat="1" ht="26.5" customHeight="1">
      <c r="A10" s="32"/>
      <c r="B10" s="33"/>
      <c r="C10" s="210" t="s">
        <v>14</v>
      </c>
      <c r="D10" s="210" t="s">
        <v>17</v>
      </c>
      <c r="E10" s="32"/>
      <c r="F10" s="32"/>
      <c r="G10" s="32"/>
      <c r="H10" s="33"/>
    </row>
    <row r="11" spans="1:8" s="2" customFormat="1" ht="16.75" customHeight="1">
      <c r="A11" s="32"/>
      <c r="B11" s="33"/>
      <c r="C11" s="211" t="s">
        <v>539</v>
      </c>
      <c r="D11" s="212" t="s">
        <v>1</v>
      </c>
      <c r="E11" s="213" t="s">
        <v>1</v>
      </c>
      <c r="F11" s="214">
        <v>233.32</v>
      </c>
      <c r="G11" s="32"/>
      <c r="H11" s="33"/>
    </row>
    <row r="12" spans="1:8" s="2" customFormat="1" ht="16.75" customHeight="1">
      <c r="A12" s="32"/>
      <c r="B12" s="33"/>
      <c r="C12" s="215" t="s">
        <v>1</v>
      </c>
      <c r="D12" s="215" t="s">
        <v>540</v>
      </c>
      <c r="E12" s="17" t="s">
        <v>1</v>
      </c>
      <c r="F12" s="216">
        <v>0</v>
      </c>
      <c r="G12" s="32"/>
      <c r="H12" s="33"/>
    </row>
    <row r="13" spans="1:8" s="2" customFormat="1" ht="16.75" customHeight="1">
      <c r="A13" s="32"/>
      <c r="B13" s="33"/>
      <c r="C13" s="215" t="s">
        <v>1</v>
      </c>
      <c r="D13" s="215" t="s">
        <v>541</v>
      </c>
      <c r="E13" s="17" t="s">
        <v>1</v>
      </c>
      <c r="F13" s="216">
        <v>13.5</v>
      </c>
      <c r="G13" s="32"/>
      <c r="H13" s="33"/>
    </row>
    <row r="14" spans="1:8" s="2" customFormat="1" ht="16.75" customHeight="1">
      <c r="A14" s="32"/>
      <c r="B14" s="33"/>
      <c r="C14" s="215" t="s">
        <v>1</v>
      </c>
      <c r="D14" s="215" t="s">
        <v>542</v>
      </c>
      <c r="E14" s="17" t="s">
        <v>1</v>
      </c>
      <c r="F14" s="216">
        <v>5.2</v>
      </c>
      <c r="G14" s="32"/>
      <c r="H14" s="33"/>
    </row>
    <row r="15" spans="1:8" s="2" customFormat="1" ht="16.75" customHeight="1">
      <c r="A15" s="32"/>
      <c r="B15" s="33"/>
      <c r="C15" s="215" t="s">
        <v>1</v>
      </c>
      <c r="D15" s="215" t="s">
        <v>543</v>
      </c>
      <c r="E15" s="17" t="s">
        <v>1</v>
      </c>
      <c r="F15" s="216">
        <v>5.3</v>
      </c>
      <c r="G15" s="32"/>
      <c r="H15" s="33"/>
    </row>
    <row r="16" spans="1:8" s="2" customFormat="1" ht="16.75" customHeight="1">
      <c r="A16" s="32"/>
      <c r="B16" s="33"/>
      <c r="C16" s="215" t="s">
        <v>1</v>
      </c>
      <c r="D16" s="215" t="s">
        <v>544</v>
      </c>
      <c r="E16" s="17" t="s">
        <v>1</v>
      </c>
      <c r="F16" s="216">
        <v>4.67</v>
      </c>
      <c r="G16" s="32"/>
      <c r="H16" s="33"/>
    </row>
    <row r="17" spans="1:8" s="2" customFormat="1" ht="16.75" customHeight="1">
      <c r="A17" s="32"/>
      <c r="B17" s="33"/>
      <c r="C17" s="215" t="s">
        <v>1</v>
      </c>
      <c r="D17" s="215" t="s">
        <v>545</v>
      </c>
      <c r="E17" s="17" t="s">
        <v>1</v>
      </c>
      <c r="F17" s="216">
        <v>4.71</v>
      </c>
      <c r="G17" s="32"/>
      <c r="H17" s="33"/>
    </row>
    <row r="18" spans="1:8" s="2" customFormat="1" ht="16.75" customHeight="1">
      <c r="A18" s="32"/>
      <c r="B18" s="33"/>
      <c r="C18" s="215" t="s">
        <v>1</v>
      </c>
      <c r="D18" s="215" t="s">
        <v>546</v>
      </c>
      <c r="E18" s="17" t="s">
        <v>1</v>
      </c>
      <c r="F18" s="216">
        <v>4.57</v>
      </c>
      <c r="G18" s="32"/>
      <c r="H18" s="33"/>
    </row>
    <row r="19" spans="1:8" s="2" customFormat="1" ht="16.75" customHeight="1">
      <c r="A19" s="32"/>
      <c r="B19" s="33"/>
      <c r="C19" s="215" t="s">
        <v>1</v>
      </c>
      <c r="D19" s="215" t="s">
        <v>547</v>
      </c>
      <c r="E19" s="17" t="s">
        <v>1</v>
      </c>
      <c r="F19" s="216">
        <v>11.55</v>
      </c>
      <c r="G19" s="32"/>
      <c r="H19" s="33"/>
    </row>
    <row r="20" spans="1:8" s="2" customFormat="1" ht="16.75" customHeight="1">
      <c r="A20" s="32"/>
      <c r="B20" s="33"/>
      <c r="C20" s="215" t="s">
        <v>1</v>
      </c>
      <c r="D20" s="215" t="s">
        <v>548</v>
      </c>
      <c r="E20" s="17" t="s">
        <v>1</v>
      </c>
      <c r="F20" s="216">
        <v>6.61</v>
      </c>
      <c r="G20" s="32"/>
      <c r="H20" s="33"/>
    </row>
    <row r="21" spans="1:8" s="2" customFormat="1" ht="16.75" customHeight="1">
      <c r="A21" s="32"/>
      <c r="B21" s="33"/>
      <c r="C21" s="215" t="s">
        <v>1</v>
      </c>
      <c r="D21" s="215" t="s">
        <v>549</v>
      </c>
      <c r="E21" s="17" t="s">
        <v>1</v>
      </c>
      <c r="F21" s="216">
        <v>45</v>
      </c>
      <c r="G21" s="32"/>
      <c r="H21" s="33"/>
    </row>
    <row r="22" spans="1:8" s="2" customFormat="1" ht="16.75" customHeight="1">
      <c r="A22" s="32"/>
      <c r="B22" s="33"/>
      <c r="C22" s="215" t="s">
        <v>1</v>
      </c>
      <c r="D22" s="215" t="s">
        <v>550</v>
      </c>
      <c r="E22" s="17" t="s">
        <v>1</v>
      </c>
      <c r="F22" s="216">
        <v>5.4</v>
      </c>
      <c r="G22" s="32"/>
      <c r="H22" s="33"/>
    </row>
    <row r="23" spans="1:8" s="2" customFormat="1" ht="16.75" customHeight="1">
      <c r="A23" s="32"/>
      <c r="B23" s="33"/>
      <c r="C23" s="215" t="s">
        <v>1</v>
      </c>
      <c r="D23" s="215" t="s">
        <v>551</v>
      </c>
      <c r="E23" s="17" t="s">
        <v>1</v>
      </c>
      <c r="F23" s="216">
        <v>32.1</v>
      </c>
      <c r="G23" s="32"/>
      <c r="H23" s="33"/>
    </row>
    <row r="24" spans="1:8" s="2" customFormat="1" ht="16.75" customHeight="1">
      <c r="A24" s="32"/>
      <c r="B24" s="33"/>
      <c r="C24" s="215" t="s">
        <v>1</v>
      </c>
      <c r="D24" s="215" t="s">
        <v>552</v>
      </c>
      <c r="E24" s="17" t="s">
        <v>1</v>
      </c>
      <c r="F24" s="216">
        <v>9.2100000000000009</v>
      </c>
      <c r="G24" s="32"/>
      <c r="H24" s="33"/>
    </row>
    <row r="25" spans="1:8" s="2" customFormat="1" ht="16.75" customHeight="1">
      <c r="A25" s="32"/>
      <c r="B25" s="33"/>
      <c r="C25" s="215" t="s">
        <v>1</v>
      </c>
      <c r="D25" s="215" t="s">
        <v>553</v>
      </c>
      <c r="E25" s="17" t="s">
        <v>1</v>
      </c>
      <c r="F25" s="216">
        <v>1.8</v>
      </c>
      <c r="G25" s="32"/>
      <c r="H25" s="33"/>
    </row>
    <row r="26" spans="1:8" s="2" customFormat="1" ht="16.75" customHeight="1">
      <c r="A26" s="32"/>
      <c r="B26" s="33"/>
      <c r="C26" s="215" t="s">
        <v>1</v>
      </c>
      <c r="D26" s="215" t="s">
        <v>554</v>
      </c>
      <c r="E26" s="17" t="s">
        <v>1</v>
      </c>
      <c r="F26" s="216">
        <v>31.5</v>
      </c>
      <c r="G26" s="32"/>
      <c r="H26" s="33"/>
    </row>
    <row r="27" spans="1:8" s="2" customFormat="1" ht="16.75" customHeight="1">
      <c r="A27" s="32"/>
      <c r="B27" s="33"/>
      <c r="C27" s="215" t="s">
        <v>1</v>
      </c>
      <c r="D27" s="215" t="s">
        <v>555</v>
      </c>
      <c r="E27" s="17" t="s">
        <v>1</v>
      </c>
      <c r="F27" s="216">
        <v>34.200000000000003</v>
      </c>
      <c r="G27" s="32"/>
      <c r="H27" s="33"/>
    </row>
    <row r="28" spans="1:8" s="2" customFormat="1" ht="16.75" customHeight="1">
      <c r="A28" s="32"/>
      <c r="B28" s="33"/>
      <c r="C28" s="215" t="s">
        <v>1</v>
      </c>
      <c r="D28" s="215" t="s">
        <v>556</v>
      </c>
      <c r="E28" s="17" t="s">
        <v>1</v>
      </c>
      <c r="F28" s="216">
        <v>18</v>
      </c>
      <c r="G28" s="32"/>
      <c r="H28" s="33"/>
    </row>
    <row r="29" spans="1:8" s="2" customFormat="1" ht="16.75" customHeight="1">
      <c r="A29" s="32"/>
      <c r="B29" s="33"/>
      <c r="C29" s="215" t="s">
        <v>539</v>
      </c>
      <c r="D29" s="215" t="s">
        <v>557</v>
      </c>
      <c r="E29" s="17" t="s">
        <v>1</v>
      </c>
      <c r="F29" s="216">
        <v>233.32</v>
      </c>
      <c r="G29" s="32"/>
      <c r="H29" s="33"/>
    </row>
    <row r="30" spans="1:8" s="2" customFormat="1" ht="16.75" customHeight="1">
      <c r="A30" s="32"/>
      <c r="B30" s="33"/>
      <c r="C30" s="211" t="s">
        <v>558</v>
      </c>
      <c r="D30" s="212" t="s">
        <v>1</v>
      </c>
      <c r="E30" s="213" t="s">
        <v>1</v>
      </c>
      <c r="F30" s="214">
        <v>63.78</v>
      </c>
      <c r="G30" s="32"/>
      <c r="H30" s="33"/>
    </row>
    <row r="31" spans="1:8" s="2" customFormat="1" ht="16.75" customHeight="1">
      <c r="A31" s="32"/>
      <c r="B31" s="33"/>
      <c r="C31" s="215" t="s">
        <v>1</v>
      </c>
      <c r="D31" s="215" t="s">
        <v>559</v>
      </c>
      <c r="E31" s="17" t="s">
        <v>1</v>
      </c>
      <c r="F31" s="216">
        <v>0</v>
      </c>
      <c r="G31" s="32"/>
      <c r="H31" s="33"/>
    </row>
    <row r="32" spans="1:8" s="2" customFormat="1" ht="16.75" customHeight="1">
      <c r="A32" s="32"/>
      <c r="B32" s="33"/>
      <c r="C32" s="215" t="s">
        <v>558</v>
      </c>
      <c r="D32" s="215" t="s">
        <v>560</v>
      </c>
      <c r="E32" s="17" t="s">
        <v>1</v>
      </c>
      <c r="F32" s="216">
        <v>63.78</v>
      </c>
      <c r="G32" s="32"/>
      <c r="H32" s="33"/>
    </row>
    <row r="33" spans="1:8" s="2" customFormat="1" ht="16.75" customHeight="1">
      <c r="A33" s="32"/>
      <c r="B33" s="33"/>
      <c r="C33" s="211" t="s">
        <v>561</v>
      </c>
      <c r="D33" s="212" t="s">
        <v>1</v>
      </c>
      <c r="E33" s="213" t="s">
        <v>1</v>
      </c>
      <c r="F33" s="214">
        <v>59.37</v>
      </c>
      <c r="G33" s="32"/>
      <c r="H33" s="33"/>
    </row>
    <row r="34" spans="1:8" s="2" customFormat="1" ht="16.75" customHeight="1">
      <c r="A34" s="32"/>
      <c r="B34" s="33"/>
      <c r="C34" s="215" t="s">
        <v>1</v>
      </c>
      <c r="D34" s="215" t="s">
        <v>562</v>
      </c>
      <c r="E34" s="17" t="s">
        <v>1</v>
      </c>
      <c r="F34" s="216">
        <v>0</v>
      </c>
      <c r="G34" s="32"/>
      <c r="H34" s="33"/>
    </row>
    <row r="35" spans="1:8" s="2" customFormat="1" ht="16.75" customHeight="1">
      <c r="A35" s="32"/>
      <c r="B35" s="33"/>
      <c r="C35" s="215" t="s">
        <v>561</v>
      </c>
      <c r="D35" s="215" t="s">
        <v>563</v>
      </c>
      <c r="E35" s="17" t="s">
        <v>1</v>
      </c>
      <c r="F35" s="216">
        <v>59.37</v>
      </c>
      <c r="G35" s="32"/>
      <c r="H35" s="33"/>
    </row>
    <row r="36" spans="1:8" s="2" customFormat="1" ht="16.75" customHeight="1">
      <c r="A36" s="32"/>
      <c r="B36" s="33"/>
      <c r="C36" s="211" t="s">
        <v>564</v>
      </c>
      <c r="D36" s="212" t="s">
        <v>1</v>
      </c>
      <c r="E36" s="213" t="s">
        <v>1</v>
      </c>
      <c r="F36" s="214">
        <v>29.18</v>
      </c>
      <c r="G36" s="32"/>
      <c r="H36" s="33"/>
    </row>
    <row r="37" spans="1:8" s="2" customFormat="1" ht="16.75" customHeight="1">
      <c r="A37" s="32"/>
      <c r="B37" s="33"/>
      <c r="C37" s="215" t="s">
        <v>1</v>
      </c>
      <c r="D37" s="215" t="s">
        <v>565</v>
      </c>
      <c r="E37" s="17" t="s">
        <v>1</v>
      </c>
      <c r="F37" s="216">
        <v>0</v>
      </c>
      <c r="G37" s="32"/>
      <c r="H37" s="33"/>
    </row>
    <row r="38" spans="1:8" s="2" customFormat="1" ht="16.75" customHeight="1">
      <c r="A38" s="32"/>
      <c r="B38" s="33"/>
      <c r="C38" s="215" t="s">
        <v>1</v>
      </c>
      <c r="D38" s="215" t="s">
        <v>566</v>
      </c>
      <c r="E38" s="17" t="s">
        <v>1</v>
      </c>
      <c r="F38" s="216">
        <v>17.16</v>
      </c>
      <c r="G38" s="32"/>
      <c r="H38" s="33"/>
    </row>
    <row r="39" spans="1:8" s="2" customFormat="1" ht="16.75" customHeight="1">
      <c r="A39" s="32"/>
      <c r="B39" s="33"/>
      <c r="C39" s="215" t="s">
        <v>1</v>
      </c>
      <c r="D39" s="215" t="s">
        <v>567</v>
      </c>
      <c r="E39" s="17" t="s">
        <v>1</v>
      </c>
      <c r="F39" s="216">
        <v>7.13</v>
      </c>
      <c r="G39" s="32"/>
      <c r="H39" s="33"/>
    </row>
    <row r="40" spans="1:8" s="2" customFormat="1" ht="16.75" customHeight="1">
      <c r="A40" s="32"/>
      <c r="B40" s="33"/>
      <c r="C40" s="215" t="s">
        <v>1</v>
      </c>
      <c r="D40" s="215" t="s">
        <v>568</v>
      </c>
      <c r="E40" s="17" t="s">
        <v>1</v>
      </c>
      <c r="F40" s="216">
        <v>4.8899999999999997</v>
      </c>
      <c r="G40" s="32"/>
      <c r="H40" s="33"/>
    </row>
    <row r="41" spans="1:8" s="2" customFormat="1" ht="16.75" customHeight="1">
      <c r="A41" s="32"/>
      <c r="B41" s="33"/>
      <c r="C41" s="215" t="s">
        <v>564</v>
      </c>
      <c r="D41" s="215" t="s">
        <v>557</v>
      </c>
      <c r="E41" s="17" t="s">
        <v>1</v>
      </c>
      <c r="F41" s="216">
        <v>29.18</v>
      </c>
      <c r="G41" s="32"/>
      <c r="H41" s="33"/>
    </row>
    <row r="42" spans="1:8" s="2" customFormat="1" ht="16.75" customHeight="1">
      <c r="A42" s="32"/>
      <c r="B42" s="33"/>
      <c r="C42" s="211" t="s">
        <v>569</v>
      </c>
      <c r="D42" s="212" t="s">
        <v>1</v>
      </c>
      <c r="E42" s="213" t="s">
        <v>1</v>
      </c>
      <c r="F42" s="214">
        <v>27.23</v>
      </c>
      <c r="G42" s="32"/>
      <c r="H42" s="33"/>
    </row>
    <row r="43" spans="1:8" s="2" customFormat="1" ht="16.75" customHeight="1">
      <c r="A43" s="32"/>
      <c r="B43" s="33"/>
      <c r="C43" s="215" t="s">
        <v>1</v>
      </c>
      <c r="D43" s="215" t="s">
        <v>570</v>
      </c>
      <c r="E43" s="17" t="s">
        <v>1</v>
      </c>
      <c r="F43" s="216">
        <v>0</v>
      </c>
      <c r="G43" s="32"/>
      <c r="H43" s="33"/>
    </row>
    <row r="44" spans="1:8" s="2" customFormat="1" ht="16.75" customHeight="1">
      <c r="A44" s="32"/>
      <c r="B44" s="33"/>
      <c r="C44" s="215" t="s">
        <v>569</v>
      </c>
      <c r="D44" s="215" t="s">
        <v>571</v>
      </c>
      <c r="E44" s="17" t="s">
        <v>1</v>
      </c>
      <c r="F44" s="216">
        <v>27.23</v>
      </c>
      <c r="G44" s="32"/>
      <c r="H44" s="33"/>
    </row>
    <row r="45" spans="1:8" s="2" customFormat="1" ht="16.75" customHeight="1">
      <c r="A45" s="32"/>
      <c r="B45" s="33"/>
      <c r="C45" s="211" t="s">
        <v>83</v>
      </c>
      <c r="D45" s="212" t="s">
        <v>1</v>
      </c>
      <c r="E45" s="213" t="s">
        <v>1</v>
      </c>
      <c r="F45" s="214">
        <v>153.512</v>
      </c>
      <c r="G45" s="32"/>
      <c r="H45" s="33"/>
    </row>
    <row r="46" spans="1:8" s="2" customFormat="1" ht="16.75" customHeight="1">
      <c r="A46" s="32"/>
      <c r="B46" s="33"/>
      <c r="C46" s="215" t="s">
        <v>1</v>
      </c>
      <c r="D46" s="215" t="s">
        <v>170</v>
      </c>
      <c r="E46" s="17" t="s">
        <v>1</v>
      </c>
      <c r="F46" s="216">
        <v>153.512</v>
      </c>
      <c r="G46" s="32"/>
      <c r="H46" s="33"/>
    </row>
    <row r="47" spans="1:8" s="2" customFormat="1" ht="16.75" customHeight="1">
      <c r="A47" s="32"/>
      <c r="B47" s="33"/>
      <c r="C47" s="215" t="s">
        <v>83</v>
      </c>
      <c r="D47" s="215" t="s">
        <v>141</v>
      </c>
      <c r="E47" s="17" t="s">
        <v>1</v>
      </c>
      <c r="F47" s="216">
        <v>153.512</v>
      </c>
      <c r="G47" s="32"/>
      <c r="H47" s="33"/>
    </row>
    <row r="48" spans="1:8" s="2" customFormat="1" ht="16.75" customHeight="1">
      <c r="A48" s="32"/>
      <c r="B48" s="33"/>
      <c r="C48" s="217" t="s">
        <v>572</v>
      </c>
      <c r="D48" s="32"/>
      <c r="E48" s="32"/>
      <c r="F48" s="32"/>
      <c r="G48" s="32"/>
      <c r="H48" s="33"/>
    </row>
    <row r="49" spans="1:8" s="2" customFormat="1" ht="11">
      <c r="A49" s="32"/>
      <c r="B49" s="33"/>
      <c r="C49" s="215" t="s">
        <v>167</v>
      </c>
      <c r="D49" s="215" t="s">
        <v>168</v>
      </c>
      <c r="E49" s="17" t="s">
        <v>131</v>
      </c>
      <c r="F49" s="216">
        <v>153.512</v>
      </c>
      <c r="G49" s="32"/>
      <c r="H49" s="33"/>
    </row>
    <row r="50" spans="1:8" s="2" customFormat="1" ht="11">
      <c r="A50" s="32"/>
      <c r="B50" s="33"/>
      <c r="C50" s="215" t="s">
        <v>164</v>
      </c>
      <c r="D50" s="215" t="s">
        <v>165</v>
      </c>
      <c r="E50" s="17" t="s">
        <v>131</v>
      </c>
      <c r="F50" s="216">
        <v>153.512</v>
      </c>
      <c r="G50" s="32"/>
      <c r="H50" s="33"/>
    </row>
    <row r="51" spans="1:8" s="2" customFormat="1" ht="11">
      <c r="A51" s="32"/>
      <c r="B51" s="33"/>
      <c r="C51" s="215" t="s">
        <v>172</v>
      </c>
      <c r="D51" s="215" t="s">
        <v>173</v>
      </c>
      <c r="E51" s="17" t="s">
        <v>131</v>
      </c>
      <c r="F51" s="216">
        <v>9210.7199999999993</v>
      </c>
      <c r="G51" s="32"/>
      <c r="H51" s="33"/>
    </row>
    <row r="52" spans="1:8" s="2" customFormat="1" ht="16.75" customHeight="1">
      <c r="A52" s="32"/>
      <c r="B52" s="33"/>
      <c r="C52" s="211" t="s">
        <v>47</v>
      </c>
      <c r="D52" s="212" t="s">
        <v>1</v>
      </c>
      <c r="E52" s="213" t="s">
        <v>1</v>
      </c>
      <c r="F52" s="214">
        <v>18.163</v>
      </c>
      <c r="G52" s="32"/>
      <c r="H52" s="33"/>
    </row>
    <row r="53" spans="1:8" s="2" customFormat="1" ht="16.75" customHeight="1">
      <c r="A53" s="32"/>
      <c r="B53" s="33"/>
      <c r="C53" s="215" t="s">
        <v>1</v>
      </c>
      <c r="D53" s="215" t="s">
        <v>573</v>
      </c>
      <c r="E53" s="17" t="s">
        <v>1</v>
      </c>
      <c r="F53" s="216">
        <v>0</v>
      </c>
      <c r="G53" s="32"/>
      <c r="H53" s="33"/>
    </row>
    <row r="54" spans="1:8" s="2" customFormat="1" ht="16.75" customHeight="1">
      <c r="A54" s="32"/>
      <c r="B54" s="33"/>
      <c r="C54" s="215" t="s">
        <v>1</v>
      </c>
      <c r="D54" s="215" t="s">
        <v>574</v>
      </c>
      <c r="E54" s="17" t="s">
        <v>1</v>
      </c>
      <c r="F54" s="216">
        <v>0</v>
      </c>
      <c r="G54" s="32"/>
      <c r="H54" s="33"/>
    </row>
    <row r="55" spans="1:8" s="2" customFormat="1" ht="16.75" customHeight="1">
      <c r="A55" s="32"/>
      <c r="B55" s="33"/>
      <c r="C55" s="215" t="s">
        <v>1</v>
      </c>
      <c r="D55" s="215" t="s">
        <v>575</v>
      </c>
      <c r="E55" s="17" t="s">
        <v>1</v>
      </c>
      <c r="F55" s="216">
        <v>0</v>
      </c>
      <c r="G55" s="32"/>
      <c r="H55" s="33"/>
    </row>
    <row r="56" spans="1:8" s="2" customFormat="1" ht="16.75" customHeight="1">
      <c r="A56" s="32"/>
      <c r="B56" s="33"/>
      <c r="C56" s="215" t="s">
        <v>1</v>
      </c>
      <c r="D56" s="215" t="s">
        <v>576</v>
      </c>
      <c r="E56" s="17" t="s">
        <v>1</v>
      </c>
      <c r="F56" s="216">
        <v>4.4560000000000004</v>
      </c>
      <c r="G56" s="32"/>
      <c r="H56" s="33"/>
    </row>
    <row r="57" spans="1:8" s="2" customFormat="1" ht="16.75" customHeight="1">
      <c r="A57" s="32"/>
      <c r="B57" s="33"/>
      <c r="C57" s="215" t="s">
        <v>1</v>
      </c>
      <c r="D57" s="215" t="s">
        <v>577</v>
      </c>
      <c r="E57" s="17" t="s">
        <v>1</v>
      </c>
      <c r="F57" s="216">
        <v>0</v>
      </c>
      <c r="G57" s="32"/>
      <c r="H57" s="33"/>
    </row>
    <row r="58" spans="1:8" s="2" customFormat="1" ht="16.75" customHeight="1">
      <c r="A58" s="32"/>
      <c r="B58" s="33"/>
      <c r="C58" s="215" t="s">
        <v>1</v>
      </c>
      <c r="D58" s="215" t="s">
        <v>578</v>
      </c>
      <c r="E58" s="17" t="s">
        <v>1</v>
      </c>
      <c r="F58" s="216">
        <v>2.0539999999999998</v>
      </c>
      <c r="G58" s="32"/>
      <c r="H58" s="33"/>
    </row>
    <row r="59" spans="1:8" s="2" customFormat="1" ht="16.75" customHeight="1">
      <c r="A59" s="32"/>
      <c r="B59" s="33"/>
      <c r="C59" s="215" t="s">
        <v>1</v>
      </c>
      <c r="D59" s="215" t="s">
        <v>579</v>
      </c>
      <c r="E59" s="17" t="s">
        <v>1</v>
      </c>
      <c r="F59" s="216">
        <v>0.496</v>
      </c>
      <c r="G59" s="32"/>
      <c r="H59" s="33"/>
    </row>
    <row r="60" spans="1:8" s="2" customFormat="1" ht="16.75" customHeight="1">
      <c r="A60" s="32"/>
      <c r="B60" s="33"/>
      <c r="C60" s="215" t="s">
        <v>1</v>
      </c>
      <c r="D60" s="215" t="s">
        <v>580</v>
      </c>
      <c r="E60" s="17" t="s">
        <v>1</v>
      </c>
      <c r="F60" s="216">
        <v>0</v>
      </c>
      <c r="G60" s="32"/>
      <c r="H60" s="33"/>
    </row>
    <row r="61" spans="1:8" s="2" customFormat="1" ht="16.75" customHeight="1">
      <c r="A61" s="32"/>
      <c r="B61" s="33"/>
      <c r="C61" s="215" t="s">
        <v>1</v>
      </c>
      <c r="D61" s="215" t="s">
        <v>581</v>
      </c>
      <c r="E61" s="17" t="s">
        <v>1</v>
      </c>
      <c r="F61" s="216">
        <v>8.2579999999999991</v>
      </c>
      <c r="G61" s="32"/>
      <c r="H61" s="33"/>
    </row>
    <row r="62" spans="1:8" s="2" customFormat="1" ht="16.75" customHeight="1">
      <c r="A62" s="32"/>
      <c r="B62" s="33"/>
      <c r="C62" s="215" t="s">
        <v>1</v>
      </c>
      <c r="D62" s="215" t="s">
        <v>582</v>
      </c>
      <c r="E62" s="17" t="s">
        <v>1</v>
      </c>
      <c r="F62" s="216">
        <v>0</v>
      </c>
      <c r="G62" s="32"/>
      <c r="H62" s="33"/>
    </row>
    <row r="63" spans="1:8" s="2" customFormat="1" ht="16.75" customHeight="1">
      <c r="A63" s="32"/>
      <c r="B63" s="33"/>
      <c r="C63" s="215" t="s">
        <v>1</v>
      </c>
      <c r="D63" s="215" t="s">
        <v>583</v>
      </c>
      <c r="E63" s="17" t="s">
        <v>1</v>
      </c>
      <c r="F63" s="216">
        <v>0.187</v>
      </c>
      <c r="G63" s="32"/>
      <c r="H63" s="33"/>
    </row>
    <row r="64" spans="1:8" s="2" customFormat="1" ht="16.75" customHeight="1">
      <c r="A64" s="32"/>
      <c r="B64" s="33"/>
      <c r="C64" s="215" t="s">
        <v>1</v>
      </c>
      <c r="D64" s="215" t="s">
        <v>584</v>
      </c>
      <c r="E64" s="17" t="s">
        <v>1</v>
      </c>
      <c r="F64" s="216">
        <v>0</v>
      </c>
      <c r="G64" s="32"/>
      <c r="H64" s="33"/>
    </row>
    <row r="65" spans="1:8" s="2" customFormat="1" ht="16.75" customHeight="1">
      <c r="A65" s="32"/>
      <c r="B65" s="33"/>
      <c r="C65" s="215" t="s">
        <v>1</v>
      </c>
      <c r="D65" s="215" t="s">
        <v>585</v>
      </c>
      <c r="E65" s="17" t="s">
        <v>1</v>
      </c>
      <c r="F65" s="216">
        <v>2.7120000000000002</v>
      </c>
      <c r="G65" s="32"/>
      <c r="H65" s="33"/>
    </row>
    <row r="66" spans="1:8" s="2" customFormat="1" ht="16.75" customHeight="1">
      <c r="A66" s="32"/>
      <c r="B66" s="33"/>
      <c r="C66" s="215" t="s">
        <v>47</v>
      </c>
      <c r="D66" s="215" t="s">
        <v>141</v>
      </c>
      <c r="E66" s="17" t="s">
        <v>1</v>
      </c>
      <c r="F66" s="216">
        <v>18.163</v>
      </c>
      <c r="G66" s="32"/>
      <c r="H66" s="33"/>
    </row>
    <row r="67" spans="1:8" s="2" customFormat="1" ht="7.5" customHeight="1">
      <c r="A67" s="32"/>
      <c r="B67" s="47"/>
      <c r="C67" s="48"/>
      <c r="D67" s="48"/>
      <c r="E67" s="48"/>
      <c r="F67" s="48"/>
      <c r="G67" s="48"/>
      <c r="H67" s="33"/>
    </row>
    <row r="68" spans="1:8" s="2" customFormat="1" ht="11">
      <c r="A68" s="32"/>
      <c r="B68" s="32"/>
      <c r="C68" s="32"/>
      <c r="D68" s="32"/>
      <c r="E68" s="32"/>
      <c r="F68" s="32"/>
      <c r="G68" s="32"/>
      <c r="H68" s="32"/>
    </row>
  </sheetData>
  <mergeCells count="2">
    <mergeCell ref="D5:F5"/>
    <mergeCell ref="D6:F6"/>
  </mergeCells>
  <phoneticPr fontId="39" type="noConversion"/>
  <pageMargins left="0.75" right="0.75" top="1" bottom="1" header="0.5" footer="0.5"/>
  <pageSetup paperSize="9" scale="59" fitToHeight="100" orientation="portrait" blackAndWhite="1"/>
  <headerFooter>
    <oddFooter>&amp;CStrana &amp;P z &amp;N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Rekapitulace stavby</vt:lpstr>
      <vt:lpstr>Balsinek025 - ZŠ Odry Kom...</vt:lpstr>
      <vt:lpstr>Seznam figur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Fajfr</dc:creator>
  <cp:lastModifiedBy>iMac</cp:lastModifiedBy>
  <cp:lastPrinted>2020-10-27T11:59:46Z</cp:lastPrinted>
  <dcterms:created xsi:type="dcterms:W3CDTF">2020-10-05T15:00:33Z</dcterms:created>
  <dcterms:modified xsi:type="dcterms:W3CDTF">2020-10-27T11:59:54Z</dcterms:modified>
</cp:coreProperties>
</file>