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3/06_Odry_zateplení_BD/VZD/VZD_1/"/>
    </mc:Choice>
  </mc:AlternateContent>
  <xr:revisionPtr revIDLastSave="0" documentId="11_E6D7D586976332662B774955834EE509BAE8E3CC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1 - Zateplení BD" sheetId="2" r:id="rId2"/>
    <sheet name="2 - Ústřední vytápění" sheetId="3" r:id="rId3"/>
    <sheet name="Pokyny pro vyplnění" sheetId="4" r:id="rId4"/>
  </sheets>
  <definedNames>
    <definedName name="_xlnm._FilterDatabase" localSheetId="1" hidden="1">'1 - Zateplení BD'!$C$105:$K$1030</definedName>
    <definedName name="_xlnm._FilterDatabase" localSheetId="2" hidden="1">'2 - Ústřední vytápění'!$C$87:$K$218</definedName>
    <definedName name="_xlnm.Print_Titles" localSheetId="1">'1 - Zateplení BD'!$105:$105</definedName>
    <definedName name="_xlnm.Print_Titles" localSheetId="2">'2 - Ústřední vytápění'!$87:$87</definedName>
    <definedName name="_xlnm.Print_Titles" localSheetId="0">'Rekapitulace stavby'!$52:$52</definedName>
    <definedName name="_xlnm.Print_Area" localSheetId="1">'1 - Zateplení BD'!$C$4:$J$39,'1 - Zateplení BD'!$C$45:$J$87,'1 - Zateplení BD'!$C$93:$K$1030</definedName>
    <definedName name="_xlnm.Print_Area" localSheetId="2">'2 - Ústřední vytápění'!$C$4:$J$39,'2 - Ústřední vytápění'!$C$45:$J$69,'2 - Ústřední vytápění'!$C$75:$K$218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215" i="3"/>
  <c r="BH215" i="3"/>
  <c r="BG215" i="3"/>
  <c r="BE215" i="3"/>
  <c r="T215" i="3"/>
  <c r="R215" i="3"/>
  <c r="P215" i="3"/>
  <c r="BI211" i="3"/>
  <c r="BH211" i="3"/>
  <c r="BG211" i="3"/>
  <c r="BE211" i="3"/>
  <c r="T211" i="3"/>
  <c r="R211" i="3"/>
  <c r="P211" i="3"/>
  <c r="BI207" i="3"/>
  <c r="BH207" i="3"/>
  <c r="BG207" i="3"/>
  <c r="BE207" i="3"/>
  <c r="T207" i="3"/>
  <c r="T206" i="3" s="1"/>
  <c r="R207" i="3"/>
  <c r="R206" i="3"/>
  <c r="P207" i="3"/>
  <c r="P206" i="3" s="1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R200" i="3"/>
  <c r="P200" i="3"/>
  <c r="BI197" i="3"/>
  <c r="BH197" i="3"/>
  <c r="BG197" i="3"/>
  <c r="BE197" i="3"/>
  <c r="T197" i="3"/>
  <c r="R197" i="3"/>
  <c r="P197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2" i="3"/>
  <c r="BH182" i="3"/>
  <c r="BG182" i="3"/>
  <c r="BE182" i="3"/>
  <c r="T182" i="3"/>
  <c r="R182" i="3"/>
  <c r="P182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R176" i="3"/>
  <c r="P176" i="3"/>
  <c r="BI173" i="3"/>
  <c r="BH173" i="3"/>
  <c r="BG173" i="3"/>
  <c r="BE173" i="3"/>
  <c r="T173" i="3"/>
  <c r="R173" i="3"/>
  <c r="P173" i="3"/>
  <c r="BI170" i="3"/>
  <c r="BH170" i="3"/>
  <c r="BG170" i="3"/>
  <c r="BE170" i="3"/>
  <c r="T170" i="3"/>
  <c r="R170" i="3"/>
  <c r="P170" i="3"/>
  <c r="BI167" i="3"/>
  <c r="BH167" i="3"/>
  <c r="BG167" i="3"/>
  <c r="BE167" i="3"/>
  <c r="T167" i="3"/>
  <c r="R167" i="3"/>
  <c r="P167" i="3"/>
  <c r="BI163" i="3"/>
  <c r="BH163" i="3"/>
  <c r="BG163" i="3"/>
  <c r="BE163" i="3"/>
  <c r="T163" i="3"/>
  <c r="R163" i="3"/>
  <c r="P163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47" i="3"/>
  <c r="BH147" i="3"/>
  <c r="BG147" i="3"/>
  <c r="BE147" i="3"/>
  <c r="T147" i="3"/>
  <c r="R147" i="3"/>
  <c r="P147" i="3"/>
  <c r="BI144" i="3"/>
  <c r="BH144" i="3"/>
  <c r="BG144" i="3"/>
  <c r="BE144" i="3"/>
  <c r="T144" i="3"/>
  <c r="R144" i="3"/>
  <c r="P144" i="3"/>
  <c r="BI141" i="3"/>
  <c r="BH141" i="3"/>
  <c r="BG141" i="3"/>
  <c r="BE141" i="3"/>
  <c r="T141" i="3"/>
  <c r="R141" i="3"/>
  <c r="P141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R120" i="3"/>
  <c r="P120" i="3"/>
  <c r="BI117" i="3"/>
  <c r="BH117" i="3"/>
  <c r="BG117" i="3"/>
  <c r="BE117" i="3"/>
  <c r="T117" i="3"/>
  <c r="R117" i="3"/>
  <c r="P117" i="3"/>
  <c r="BI115" i="3"/>
  <c r="BH115" i="3"/>
  <c r="BG115" i="3"/>
  <c r="BE115" i="3"/>
  <c r="T115" i="3"/>
  <c r="R115" i="3"/>
  <c r="P115" i="3"/>
  <c r="BI112" i="3"/>
  <c r="BH112" i="3"/>
  <c r="BG112" i="3"/>
  <c r="BE112" i="3"/>
  <c r="T112" i="3"/>
  <c r="R112" i="3"/>
  <c r="P112" i="3"/>
  <c r="BI109" i="3"/>
  <c r="BH109" i="3"/>
  <c r="BG109" i="3"/>
  <c r="BE109" i="3"/>
  <c r="T109" i="3"/>
  <c r="R109" i="3"/>
  <c r="P109" i="3"/>
  <c r="BI106" i="3"/>
  <c r="BH106" i="3"/>
  <c r="BG106" i="3"/>
  <c r="BE106" i="3"/>
  <c r="T106" i="3"/>
  <c r="R106" i="3"/>
  <c r="P106" i="3"/>
  <c r="BI102" i="3"/>
  <c r="BH102" i="3"/>
  <c r="BG102" i="3"/>
  <c r="BE102" i="3"/>
  <c r="T102" i="3"/>
  <c r="R102" i="3"/>
  <c r="P102" i="3"/>
  <c r="BI98" i="3"/>
  <c r="BH98" i="3"/>
  <c r="BG98" i="3"/>
  <c r="BE98" i="3"/>
  <c r="T98" i="3"/>
  <c r="R98" i="3"/>
  <c r="P98" i="3"/>
  <c r="BI94" i="3"/>
  <c r="BH94" i="3"/>
  <c r="BG94" i="3"/>
  <c r="BE94" i="3"/>
  <c r="T94" i="3"/>
  <c r="R94" i="3"/>
  <c r="P94" i="3"/>
  <c r="BI91" i="3"/>
  <c r="BH91" i="3"/>
  <c r="BG91" i="3"/>
  <c r="BE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85" i="3"/>
  <c r="J17" i="3"/>
  <c r="J12" i="3"/>
  <c r="J82" i="3" s="1"/>
  <c r="E7" i="3"/>
  <c r="E78" i="3" s="1"/>
  <c r="J37" i="2"/>
  <c r="J36" i="2"/>
  <c r="AY55" i="1"/>
  <c r="J35" i="2"/>
  <c r="AX55" i="1" s="1"/>
  <c r="BI1029" i="2"/>
  <c r="BH1029" i="2"/>
  <c r="BG1029" i="2"/>
  <c r="BE1029" i="2"/>
  <c r="T1029" i="2"/>
  <c r="R1029" i="2"/>
  <c r="P1029" i="2"/>
  <c r="BI1027" i="2"/>
  <c r="BH1027" i="2"/>
  <c r="BG1027" i="2"/>
  <c r="BE1027" i="2"/>
  <c r="T1027" i="2"/>
  <c r="R1027" i="2"/>
  <c r="P1027" i="2"/>
  <c r="BI1025" i="2"/>
  <c r="BH1025" i="2"/>
  <c r="BG1025" i="2"/>
  <c r="BE1025" i="2"/>
  <c r="T1025" i="2"/>
  <c r="R1025" i="2"/>
  <c r="P1025" i="2"/>
  <c r="BI1023" i="2"/>
  <c r="BH1023" i="2"/>
  <c r="BG1023" i="2"/>
  <c r="BE1023" i="2"/>
  <c r="T1023" i="2"/>
  <c r="R1023" i="2"/>
  <c r="P1023" i="2"/>
  <c r="BI1019" i="2"/>
  <c r="BH1019" i="2"/>
  <c r="BG1019" i="2"/>
  <c r="BE1019" i="2"/>
  <c r="T1019" i="2"/>
  <c r="R1019" i="2"/>
  <c r="P1019" i="2"/>
  <c r="BI1014" i="2"/>
  <c r="BH1014" i="2"/>
  <c r="BG1014" i="2"/>
  <c r="BE1014" i="2"/>
  <c r="T1014" i="2"/>
  <c r="R1014" i="2"/>
  <c r="P1014" i="2"/>
  <c r="BI1010" i="2"/>
  <c r="BH1010" i="2"/>
  <c r="BG1010" i="2"/>
  <c r="BE1010" i="2"/>
  <c r="T1010" i="2"/>
  <c r="R1010" i="2"/>
  <c r="P1010" i="2"/>
  <c r="BI1007" i="2"/>
  <c r="BH1007" i="2"/>
  <c r="BG1007" i="2"/>
  <c r="BE1007" i="2"/>
  <c r="T1007" i="2"/>
  <c r="R1007" i="2"/>
  <c r="P1007" i="2"/>
  <c r="BI1004" i="2"/>
  <c r="BH1004" i="2"/>
  <c r="BG1004" i="2"/>
  <c r="BE1004" i="2"/>
  <c r="T1004" i="2"/>
  <c r="R1004" i="2"/>
  <c r="P1004" i="2"/>
  <c r="BI1001" i="2"/>
  <c r="BH1001" i="2"/>
  <c r="BG1001" i="2"/>
  <c r="BE1001" i="2"/>
  <c r="T1001" i="2"/>
  <c r="R1001" i="2"/>
  <c r="P1001" i="2"/>
  <c r="BI996" i="2"/>
  <c r="BH996" i="2"/>
  <c r="BG996" i="2"/>
  <c r="BE996" i="2"/>
  <c r="T996" i="2"/>
  <c r="R996" i="2"/>
  <c r="P996" i="2"/>
  <c r="BI992" i="2"/>
  <c r="BH992" i="2"/>
  <c r="BG992" i="2"/>
  <c r="BE992" i="2"/>
  <c r="T992" i="2"/>
  <c r="R992" i="2"/>
  <c r="P992" i="2"/>
  <c r="BI987" i="2"/>
  <c r="BH987" i="2"/>
  <c r="BG987" i="2"/>
  <c r="BE987" i="2"/>
  <c r="T987" i="2"/>
  <c r="R987" i="2"/>
  <c r="P987" i="2"/>
  <c r="BI984" i="2"/>
  <c r="BH984" i="2"/>
  <c r="BG984" i="2"/>
  <c r="BE984" i="2"/>
  <c r="T984" i="2"/>
  <c r="R984" i="2"/>
  <c r="P984" i="2"/>
  <c r="BI982" i="2"/>
  <c r="BH982" i="2"/>
  <c r="BG982" i="2"/>
  <c r="BE982" i="2"/>
  <c r="T982" i="2"/>
  <c r="R982" i="2"/>
  <c r="P982" i="2"/>
  <c r="BI980" i="2"/>
  <c r="BH980" i="2"/>
  <c r="BG980" i="2"/>
  <c r="BE980" i="2"/>
  <c r="T980" i="2"/>
  <c r="R980" i="2"/>
  <c r="P980" i="2"/>
  <c r="BI978" i="2"/>
  <c r="BH978" i="2"/>
  <c r="BG978" i="2"/>
  <c r="BE978" i="2"/>
  <c r="T978" i="2"/>
  <c r="R978" i="2"/>
  <c r="P978" i="2"/>
  <c r="BI975" i="2"/>
  <c r="BH975" i="2"/>
  <c r="BG975" i="2"/>
  <c r="BE975" i="2"/>
  <c r="T975" i="2"/>
  <c r="R975" i="2"/>
  <c r="P975" i="2"/>
  <c r="BI972" i="2"/>
  <c r="BH972" i="2"/>
  <c r="BG972" i="2"/>
  <c r="BE972" i="2"/>
  <c r="T972" i="2"/>
  <c r="R972" i="2"/>
  <c r="P972" i="2"/>
  <c r="BI968" i="2"/>
  <c r="BH968" i="2"/>
  <c r="BG968" i="2"/>
  <c r="BE968" i="2"/>
  <c r="T968" i="2"/>
  <c r="R968" i="2"/>
  <c r="P968" i="2"/>
  <c r="BI965" i="2"/>
  <c r="BH965" i="2"/>
  <c r="BG965" i="2"/>
  <c r="BE965" i="2"/>
  <c r="T965" i="2"/>
  <c r="R965" i="2"/>
  <c r="P965" i="2"/>
  <c r="BI962" i="2"/>
  <c r="BH962" i="2"/>
  <c r="BG962" i="2"/>
  <c r="BE962" i="2"/>
  <c r="T962" i="2"/>
  <c r="R962" i="2"/>
  <c r="P962" i="2"/>
  <c r="BI958" i="2"/>
  <c r="BH958" i="2"/>
  <c r="BG958" i="2"/>
  <c r="BE958" i="2"/>
  <c r="T958" i="2"/>
  <c r="R958" i="2"/>
  <c r="P958" i="2"/>
  <c r="BI955" i="2"/>
  <c r="BH955" i="2"/>
  <c r="BG955" i="2"/>
  <c r="BE955" i="2"/>
  <c r="T955" i="2"/>
  <c r="R955" i="2"/>
  <c r="P955" i="2"/>
  <c r="BI951" i="2"/>
  <c r="BH951" i="2"/>
  <c r="BG951" i="2"/>
  <c r="BE951" i="2"/>
  <c r="T951" i="2"/>
  <c r="R951" i="2"/>
  <c r="P951" i="2"/>
  <c r="BI947" i="2"/>
  <c r="BH947" i="2"/>
  <c r="BG947" i="2"/>
  <c r="BE947" i="2"/>
  <c r="T947" i="2"/>
  <c r="R947" i="2"/>
  <c r="P947" i="2"/>
  <c r="BI943" i="2"/>
  <c r="BH943" i="2"/>
  <c r="BG943" i="2"/>
  <c r="BE943" i="2"/>
  <c r="T943" i="2"/>
  <c r="R943" i="2"/>
  <c r="P943" i="2"/>
  <c r="BI940" i="2"/>
  <c r="BH940" i="2"/>
  <c r="BG940" i="2"/>
  <c r="BE940" i="2"/>
  <c r="T940" i="2"/>
  <c r="R940" i="2"/>
  <c r="P940" i="2"/>
  <c r="BI936" i="2"/>
  <c r="BH936" i="2"/>
  <c r="BG936" i="2"/>
  <c r="BE936" i="2"/>
  <c r="T936" i="2"/>
  <c r="R936" i="2"/>
  <c r="P936" i="2"/>
  <c r="BI932" i="2"/>
  <c r="BH932" i="2"/>
  <c r="BG932" i="2"/>
  <c r="BE932" i="2"/>
  <c r="T932" i="2"/>
  <c r="R932" i="2"/>
  <c r="P932" i="2"/>
  <c r="BI928" i="2"/>
  <c r="BH928" i="2"/>
  <c r="BG928" i="2"/>
  <c r="BE928" i="2"/>
  <c r="T928" i="2"/>
  <c r="R928" i="2"/>
  <c r="P928" i="2"/>
  <c r="BI919" i="2"/>
  <c r="BH919" i="2"/>
  <c r="BG919" i="2"/>
  <c r="BE919" i="2"/>
  <c r="T919" i="2"/>
  <c r="R919" i="2"/>
  <c r="P919" i="2"/>
  <c r="BI916" i="2"/>
  <c r="BH916" i="2"/>
  <c r="BG916" i="2"/>
  <c r="BE916" i="2"/>
  <c r="T916" i="2"/>
  <c r="R916" i="2"/>
  <c r="P916" i="2"/>
  <c r="BI912" i="2"/>
  <c r="BH912" i="2"/>
  <c r="BG912" i="2"/>
  <c r="BE912" i="2"/>
  <c r="T912" i="2"/>
  <c r="R912" i="2"/>
  <c r="P912" i="2"/>
  <c r="BI908" i="2"/>
  <c r="BH908" i="2"/>
  <c r="BG908" i="2"/>
  <c r="BE908" i="2"/>
  <c r="T908" i="2"/>
  <c r="R908" i="2"/>
  <c r="P908" i="2"/>
  <c r="BI904" i="2"/>
  <c r="BH904" i="2"/>
  <c r="BG904" i="2"/>
  <c r="BE904" i="2"/>
  <c r="T904" i="2"/>
  <c r="R904" i="2"/>
  <c r="P904" i="2"/>
  <c r="BI900" i="2"/>
  <c r="BH900" i="2"/>
  <c r="BG900" i="2"/>
  <c r="BE900" i="2"/>
  <c r="T900" i="2"/>
  <c r="R900" i="2"/>
  <c r="P900" i="2"/>
  <c r="BI898" i="2"/>
  <c r="BH898" i="2"/>
  <c r="BG898" i="2"/>
  <c r="BE898" i="2"/>
  <c r="T898" i="2"/>
  <c r="R898" i="2"/>
  <c r="P898" i="2"/>
  <c r="BI896" i="2"/>
  <c r="BH896" i="2"/>
  <c r="BG896" i="2"/>
  <c r="BE896" i="2"/>
  <c r="T896" i="2"/>
  <c r="R896" i="2"/>
  <c r="P896" i="2"/>
  <c r="BI891" i="2"/>
  <c r="BH891" i="2"/>
  <c r="BG891" i="2"/>
  <c r="BE891" i="2"/>
  <c r="T891" i="2"/>
  <c r="R891" i="2"/>
  <c r="P891" i="2"/>
  <c r="BI887" i="2"/>
  <c r="BH887" i="2"/>
  <c r="BG887" i="2"/>
  <c r="BE887" i="2"/>
  <c r="T887" i="2"/>
  <c r="R887" i="2"/>
  <c r="P887" i="2"/>
  <c r="BI883" i="2"/>
  <c r="BH883" i="2"/>
  <c r="BG883" i="2"/>
  <c r="BE883" i="2"/>
  <c r="T883" i="2"/>
  <c r="R883" i="2"/>
  <c r="P883" i="2"/>
  <c r="BI879" i="2"/>
  <c r="BH879" i="2"/>
  <c r="BG879" i="2"/>
  <c r="BE879" i="2"/>
  <c r="T879" i="2"/>
  <c r="R879" i="2"/>
  <c r="P879" i="2"/>
  <c r="BI875" i="2"/>
  <c r="BH875" i="2"/>
  <c r="BG875" i="2"/>
  <c r="BE875" i="2"/>
  <c r="T875" i="2"/>
  <c r="R875" i="2"/>
  <c r="P875" i="2"/>
  <c r="BI872" i="2"/>
  <c r="BH872" i="2"/>
  <c r="BG872" i="2"/>
  <c r="BE872" i="2"/>
  <c r="T872" i="2"/>
  <c r="R872" i="2"/>
  <c r="P872" i="2"/>
  <c r="BI863" i="2"/>
  <c r="BH863" i="2"/>
  <c r="BG863" i="2"/>
  <c r="BE863" i="2"/>
  <c r="T863" i="2"/>
  <c r="R863" i="2"/>
  <c r="P863" i="2"/>
  <c r="BI860" i="2"/>
  <c r="BH860" i="2"/>
  <c r="BG860" i="2"/>
  <c r="BE860" i="2"/>
  <c r="T860" i="2"/>
  <c r="R860" i="2"/>
  <c r="P860" i="2"/>
  <c r="BI856" i="2"/>
  <c r="BH856" i="2"/>
  <c r="BG856" i="2"/>
  <c r="BE856" i="2"/>
  <c r="T856" i="2"/>
  <c r="R856" i="2"/>
  <c r="P856" i="2"/>
  <c r="BI852" i="2"/>
  <c r="BH852" i="2"/>
  <c r="BG852" i="2"/>
  <c r="BE852" i="2"/>
  <c r="T852" i="2"/>
  <c r="R852" i="2"/>
  <c r="P852" i="2"/>
  <c r="BI848" i="2"/>
  <c r="BH848" i="2"/>
  <c r="BG848" i="2"/>
  <c r="BE848" i="2"/>
  <c r="T848" i="2"/>
  <c r="R848" i="2"/>
  <c r="P848" i="2"/>
  <c r="BI844" i="2"/>
  <c r="BH844" i="2"/>
  <c r="BG844" i="2"/>
  <c r="BE844" i="2"/>
  <c r="T844" i="2"/>
  <c r="R844" i="2"/>
  <c r="P844" i="2"/>
  <c r="BI840" i="2"/>
  <c r="BH840" i="2"/>
  <c r="BG840" i="2"/>
  <c r="BE840" i="2"/>
  <c r="T840" i="2"/>
  <c r="R840" i="2"/>
  <c r="P840" i="2"/>
  <c r="BI835" i="2"/>
  <c r="BH835" i="2"/>
  <c r="BG835" i="2"/>
  <c r="BE835" i="2"/>
  <c r="T835" i="2"/>
  <c r="R835" i="2"/>
  <c r="P835" i="2"/>
  <c r="BI832" i="2"/>
  <c r="BH832" i="2"/>
  <c r="BG832" i="2"/>
  <c r="BE832" i="2"/>
  <c r="T832" i="2"/>
  <c r="R832" i="2"/>
  <c r="P832" i="2"/>
  <c r="BI826" i="2"/>
  <c r="BH826" i="2"/>
  <c r="BG826" i="2"/>
  <c r="BE826" i="2"/>
  <c r="T826" i="2"/>
  <c r="R826" i="2"/>
  <c r="P826" i="2"/>
  <c r="BI822" i="2"/>
  <c r="BH822" i="2"/>
  <c r="BG822" i="2"/>
  <c r="BE822" i="2"/>
  <c r="T822" i="2"/>
  <c r="R822" i="2"/>
  <c r="P822" i="2"/>
  <c r="BI819" i="2"/>
  <c r="BH819" i="2"/>
  <c r="BG819" i="2"/>
  <c r="BE819" i="2"/>
  <c r="T819" i="2"/>
  <c r="R819" i="2"/>
  <c r="P819" i="2"/>
  <c r="BI815" i="2"/>
  <c r="BH815" i="2"/>
  <c r="BG815" i="2"/>
  <c r="BE815" i="2"/>
  <c r="T815" i="2"/>
  <c r="R815" i="2"/>
  <c r="P815" i="2"/>
  <c r="BI812" i="2"/>
  <c r="BH812" i="2"/>
  <c r="BG812" i="2"/>
  <c r="BE812" i="2"/>
  <c r="T812" i="2"/>
  <c r="R812" i="2"/>
  <c r="P812" i="2"/>
  <c r="BI808" i="2"/>
  <c r="BH808" i="2"/>
  <c r="BG808" i="2"/>
  <c r="BE808" i="2"/>
  <c r="T808" i="2"/>
  <c r="R808" i="2"/>
  <c r="P808" i="2"/>
  <c r="BI805" i="2"/>
  <c r="BH805" i="2"/>
  <c r="BG805" i="2"/>
  <c r="BE805" i="2"/>
  <c r="T805" i="2"/>
  <c r="R805" i="2"/>
  <c r="P805" i="2"/>
  <c r="BI802" i="2"/>
  <c r="BH802" i="2"/>
  <c r="BG802" i="2"/>
  <c r="BE802" i="2"/>
  <c r="T802" i="2"/>
  <c r="R802" i="2"/>
  <c r="P802" i="2"/>
  <c r="BI798" i="2"/>
  <c r="BH798" i="2"/>
  <c r="BG798" i="2"/>
  <c r="BE798" i="2"/>
  <c r="T798" i="2"/>
  <c r="R798" i="2"/>
  <c r="P798" i="2"/>
  <c r="BI794" i="2"/>
  <c r="BH794" i="2"/>
  <c r="BG794" i="2"/>
  <c r="BE794" i="2"/>
  <c r="T794" i="2"/>
  <c r="R794" i="2"/>
  <c r="P794" i="2"/>
  <c r="BI791" i="2"/>
  <c r="BH791" i="2"/>
  <c r="BG791" i="2"/>
  <c r="BE791" i="2"/>
  <c r="T791" i="2"/>
  <c r="R791" i="2"/>
  <c r="P791" i="2"/>
  <c r="BI787" i="2"/>
  <c r="BH787" i="2"/>
  <c r="BG787" i="2"/>
  <c r="BE787" i="2"/>
  <c r="T787" i="2"/>
  <c r="R787" i="2"/>
  <c r="P787" i="2"/>
  <c r="BI785" i="2"/>
  <c r="BH785" i="2"/>
  <c r="BG785" i="2"/>
  <c r="BE785" i="2"/>
  <c r="T785" i="2"/>
  <c r="R785" i="2"/>
  <c r="P785" i="2"/>
  <c r="BI782" i="2"/>
  <c r="BH782" i="2"/>
  <c r="BG782" i="2"/>
  <c r="BE782" i="2"/>
  <c r="T782" i="2"/>
  <c r="R782" i="2"/>
  <c r="P782" i="2"/>
  <c r="BI778" i="2"/>
  <c r="BH778" i="2"/>
  <c r="BG778" i="2"/>
  <c r="BE778" i="2"/>
  <c r="T778" i="2"/>
  <c r="R778" i="2"/>
  <c r="P778" i="2"/>
  <c r="BI775" i="2"/>
  <c r="BH775" i="2"/>
  <c r="BG775" i="2"/>
  <c r="BE775" i="2"/>
  <c r="T775" i="2"/>
  <c r="R775" i="2"/>
  <c r="P775" i="2"/>
  <c r="BI772" i="2"/>
  <c r="BH772" i="2"/>
  <c r="BG772" i="2"/>
  <c r="BE772" i="2"/>
  <c r="T772" i="2"/>
  <c r="R772" i="2"/>
  <c r="P772" i="2"/>
  <c r="BI770" i="2"/>
  <c r="BH770" i="2"/>
  <c r="BG770" i="2"/>
  <c r="BE770" i="2"/>
  <c r="T770" i="2"/>
  <c r="R770" i="2"/>
  <c r="P770" i="2"/>
  <c r="BI768" i="2"/>
  <c r="BH768" i="2"/>
  <c r="BG768" i="2"/>
  <c r="BE768" i="2"/>
  <c r="T768" i="2"/>
  <c r="R768" i="2"/>
  <c r="P768" i="2"/>
  <c r="BI765" i="2"/>
  <c r="BH765" i="2"/>
  <c r="BG765" i="2"/>
  <c r="BE765" i="2"/>
  <c r="T765" i="2"/>
  <c r="R765" i="2"/>
  <c r="P765" i="2"/>
  <c r="BI763" i="2"/>
  <c r="BH763" i="2"/>
  <c r="BG763" i="2"/>
  <c r="BE763" i="2"/>
  <c r="T763" i="2"/>
  <c r="R763" i="2"/>
  <c r="P763" i="2"/>
  <c r="BI760" i="2"/>
  <c r="BH760" i="2"/>
  <c r="BG760" i="2"/>
  <c r="BE760" i="2"/>
  <c r="T760" i="2"/>
  <c r="R760" i="2"/>
  <c r="P760" i="2"/>
  <c r="BI758" i="2"/>
  <c r="BH758" i="2"/>
  <c r="BG758" i="2"/>
  <c r="BE758" i="2"/>
  <c r="T758" i="2"/>
  <c r="R758" i="2"/>
  <c r="P758" i="2"/>
  <c r="BI756" i="2"/>
  <c r="BH756" i="2"/>
  <c r="BG756" i="2"/>
  <c r="BE756" i="2"/>
  <c r="T756" i="2"/>
  <c r="R756" i="2"/>
  <c r="P756" i="2"/>
  <c r="BI754" i="2"/>
  <c r="BH754" i="2"/>
  <c r="BG754" i="2"/>
  <c r="BE754" i="2"/>
  <c r="T754" i="2"/>
  <c r="R754" i="2"/>
  <c r="P754" i="2"/>
  <c r="BI752" i="2"/>
  <c r="BH752" i="2"/>
  <c r="BG752" i="2"/>
  <c r="BE752" i="2"/>
  <c r="T752" i="2"/>
  <c r="R752" i="2"/>
  <c r="P752" i="2"/>
  <c r="BI750" i="2"/>
  <c r="BH750" i="2"/>
  <c r="BG750" i="2"/>
  <c r="BE750" i="2"/>
  <c r="T750" i="2"/>
  <c r="R750" i="2"/>
  <c r="P750" i="2"/>
  <c r="BI748" i="2"/>
  <c r="BH748" i="2"/>
  <c r="BG748" i="2"/>
  <c r="BE748" i="2"/>
  <c r="T748" i="2"/>
  <c r="R748" i="2"/>
  <c r="P748" i="2"/>
  <c r="BI745" i="2"/>
  <c r="BH745" i="2"/>
  <c r="BG745" i="2"/>
  <c r="BE745" i="2"/>
  <c r="T745" i="2"/>
  <c r="R745" i="2"/>
  <c r="P745" i="2"/>
  <c r="BI742" i="2"/>
  <c r="BH742" i="2"/>
  <c r="BG742" i="2"/>
  <c r="BE742" i="2"/>
  <c r="T742" i="2"/>
  <c r="R742" i="2"/>
  <c r="P742" i="2"/>
  <c r="BI740" i="2"/>
  <c r="BH740" i="2"/>
  <c r="BG740" i="2"/>
  <c r="BE740" i="2"/>
  <c r="T740" i="2"/>
  <c r="R740" i="2"/>
  <c r="P740" i="2"/>
  <c r="BI738" i="2"/>
  <c r="BH738" i="2"/>
  <c r="BG738" i="2"/>
  <c r="BE738" i="2"/>
  <c r="T738" i="2"/>
  <c r="R738" i="2"/>
  <c r="P738" i="2"/>
  <c r="BI735" i="2"/>
  <c r="BH735" i="2"/>
  <c r="BG735" i="2"/>
  <c r="BE735" i="2"/>
  <c r="T735" i="2"/>
  <c r="R735" i="2"/>
  <c r="P735" i="2"/>
  <c r="BI732" i="2"/>
  <c r="BH732" i="2"/>
  <c r="BG732" i="2"/>
  <c r="BE732" i="2"/>
  <c r="T732" i="2"/>
  <c r="R732" i="2"/>
  <c r="P732" i="2"/>
  <c r="BI729" i="2"/>
  <c r="BH729" i="2"/>
  <c r="BG729" i="2"/>
  <c r="BE729" i="2"/>
  <c r="T729" i="2"/>
  <c r="R729" i="2"/>
  <c r="P729" i="2"/>
  <c r="BI725" i="2"/>
  <c r="BH725" i="2"/>
  <c r="BG725" i="2"/>
  <c r="BE725" i="2"/>
  <c r="T725" i="2"/>
  <c r="R725" i="2"/>
  <c r="P725" i="2"/>
  <c r="BI722" i="2"/>
  <c r="BH722" i="2"/>
  <c r="BG722" i="2"/>
  <c r="BE722" i="2"/>
  <c r="T722" i="2"/>
  <c r="R722" i="2"/>
  <c r="P722" i="2"/>
  <c r="BI718" i="2"/>
  <c r="BH718" i="2"/>
  <c r="BG718" i="2"/>
  <c r="BE718" i="2"/>
  <c r="T718" i="2"/>
  <c r="R718" i="2"/>
  <c r="P718" i="2"/>
  <c r="BI715" i="2"/>
  <c r="BH715" i="2"/>
  <c r="BG715" i="2"/>
  <c r="BE715" i="2"/>
  <c r="T715" i="2"/>
  <c r="R715" i="2"/>
  <c r="P715" i="2"/>
  <c r="BI706" i="2"/>
  <c r="BH706" i="2"/>
  <c r="BG706" i="2"/>
  <c r="BE706" i="2"/>
  <c r="T706" i="2"/>
  <c r="R706" i="2"/>
  <c r="P706" i="2"/>
  <c r="BI697" i="2"/>
  <c r="BH697" i="2"/>
  <c r="BG697" i="2"/>
  <c r="BE697" i="2"/>
  <c r="T697" i="2"/>
  <c r="R697" i="2"/>
  <c r="P697" i="2"/>
  <c r="BI694" i="2"/>
  <c r="BH694" i="2"/>
  <c r="BG694" i="2"/>
  <c r="BE694" i="2"/>
  <c r="T694" i="2"/>
  <c r="R694" i="2"/>
  <c r="P694" i="2"/>
  <c r="BI685" i="2"/>
  <c r="BH685" i="2"/>
  <c r="BG685" i="2"/>
  <c r="BE685" i="2"/>
  <c r="T685" i="2"/>
  <c r="R685" i="2"/>
  <c r="P685" i="2"/>
  <c r="BI677" i="2"/>
  <c r="BH677" i="2"/>
  <c r="BG677" i="2"/>
  <c r="BE677" i="2"/>
  <c r="T677" i="2"/>
  <c r="R677" i="2"/>
  <c r="P677" i="2"/>
  <c r="BI673" i="2"/>
  <c r="BH673" i="2"/>
  <c r="BG673" i="2"/>
  <c r="BE673" i="2"/>
  <c r="T673" i="2"/>
  <c r="R673" i="2"/>
  <c r="P673" i="2"/>
  <c r="BI669" i="2"/>
  <c r="BH669" i="2"/>
  <c r="BG669" i="2"/>
  <c r="BE669" i="2"/>
  <c r="T669" i="2"/>
  <c r="R669" i="2"/>
  <c r="P669" i="2"/>
  <c r="BI665" i="2"/>
  <c r="BH665" i="2"/>
  <c r="BG665" i="2"/>
  <c r="BE665" i="2"/>
  <c r="T665" i="2"/>
  <c r="R665" i="2"/>
  <c r="P665" i="2"/>
  <c r="BI662" i="2"/>
  <c r="BH662" i="2"/>
  <c r="BG662" i="2"/>
  <c r="BE662" i="2"/>
  <c r="T662" i="2"/>
  <c r="R662" i="2"/>
  <c r="P662" i="2"/>
  <c r="BI659" i="2"/>
  <c r="BH659" i="2"/>
  <c r="BG659" i="2"/>
  <c r="BE659" i="2"/>
  <c r="T659" i="2"/>
  <c r="R659" i="2"/>
  <c r="P659" i="2"/>
  <c r="BI656" i="2"/>
  <c r="BH656" i="2"/>
  <c r="BG656" i="2"/>
  <c r="BE656" i="2"/>
  <c r="T656" i="2"/>
  <c r="R656" i="2"/>
  <c r="P656" i="2"/>
  <c r="BI652" i="2"/>
  <c r="BH652" i="2"/>
  <c r="BG652" i="2"/>
  <c r="BE652" i="2"/>
  <c r="T652" i="2"/>
  <c r="R652" i="2"/>
  <c r="P652" i="2"/>
  <c r="BI649" i="2"/>
  <c r="BH649" i="2"/>
  <c r="BG649" i="2"/>
  <c r="BE649" i="2"/>
  <c r="T649" i="2"/>
  <c r="R649" i="2"/>
  <c r="P649" i="2"/>
  <c r="BI645" i="2"/>
  <c r="BH645" i="2"/>
  <c r="BG645" i="2"/>
  <c r="BE645" i="2"/>
  <c r="T645" i="2"/>
  <c r="R645" i="2"/>
  <c r="P645" i="2"/>
  <c r="BI642" i="2"/>
  <c r="BH642" i="2"/>
  <c r="BG642" i="2"/>
  <c r="BE642" i="2"/>
  <c r="T642" i="2"/>
  <c r="R642" i="2"/>
  <c r="P642" i="2"/>
  <c r="BI638" i="2"/>
  <c r="BH638" i="2"/>
  <c r="BG638" i="2"/>
  <c r="BE638" i="2"/>
  <c r="T638" i="2"/>
  <c r="R638" i="2"/>
  <c r="P638" i="2"/>
  <c r="BI633" i="2"/>
  <c r="BH633" i="2"/>
  <c r="BG633" i="2"/>
  <c r="BE633" i="2"/>
  <c r="T633" i="2"/>
  <c r="R633" i="2"/>
  <c r="P633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23" i="2"/>
  <c r="BH623" i="2"/>
  <c r="BG623" i="2"/>
  <c r="BE623" i="2"/>
  <c r="T623" i="2"/>
  <c r="R623" i="2"/>
  <c r="P623" i="2"/>
  <c r="BI610" i="2"/>
  <c r="BH610" i="2"/>
  <c r="BG610" i="2"/>
  <c r="BE610" i="2"/>
  <c r="T610" i="2"/>
  <c r="R610" i="2"/>
  <c r="P610" i="2"/>
  <c r="BI598" i="2"/>
  <c r="BH598" i="2"/>
  <c r="BG598" i="2"/>
  <c r="BE598" i="2"/>
  <c r="T598" i="2"/>
  <c r="R598" i="2"/>
  <c r="P598" i="2"/>
  <c r="BI595" i="2"/>
  <c r="BH595" i="2"/>
  <c r="BG595" i="2"/>
  <c r="BE595" i="2"/>
  <c r="T595" i="2"/>
  <c r="R595" i="2"/>
  <c r="P595" i="2"/>
  <c r="BI582" i="2"/>
  <c r="BH582" i="2"/>
  <c r="BG582" i="2"/>
  <c r="BE582" i="2"/>
  <c r="T582" i="2"/>
  <c r="R582" i="2"/>
  <c r="P582" i="2"/>
  <c r="BI570" i="2"/>
  <c r="BH570" i="2"/>
  <c r="BG570" i="2"/>
  <c r="BE570" i="2"/>
  <c r="T570" i="2"/>
  <c r="R570" i="2"/>
  <c r="P570" i="2"/>
  <c r="BI566" i="2"/>
  <c r="BH566" i="2"/>
  <c r="BG566" i="2"/>
  <c r="BE566" i="2"/>
  <c r="T566" i="2"/>
  <c r="R566" i="2"/>
  <c r="P566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54" i="2"/>
  <c r="BH554" i="2"/>
  <c r="BG554" i="2"/>
  <c r="BE554" i="2"/>
  <c r="T554" i="2"/>
  <c r="R554" i="2"/>
  <c r="P554" i="2"/>
  <c r="BI550" i="2"/>
  <c r="BH550" i="2"/>
  <c r="BG550" i="2"/>
  <c r="BE550" i="2"/>
  <c r="T550" i="2"/>
  <c r="R550" i="2"/>
  <c r="P550" i="2"/>
  <c r="BI546" i="2"/>
  <c r="BH546" i="2"/>
  <c r="BG546" i="2"/>
  <c r="BE546" i="2"/>
  <c r="T546" i="2"/>
  <c r="R546" i="2"/>
  <c r="P546" i="2"/>
  <c r="BI543" i="2"/>
  <c r="BH543" i="2"/>
  <c r="BG543" i="2"/>
  <c r="BE543" i="2"/>
  <c r="T543" i="2"/>
  <c r="R543" i="2"/>
  <c r="P543" i="2"/>
  <c r="BI540" i="2"/>
  <c r="BH540" i="2"/>
  <c r="BG540" i="2"/>
  <c r="BE540" i="2"/>
  <c r="T540" i="2"/>
  <c r="R540" i="2"/>
  <c r="P540" i="2"/>
  <c r="BI529" i="2"/>
  <c r="BH529" i="2"/>
  <c r="BG529" i="2"/>
  <c r="BE529" i="2"/>
  <c r="T529" i="2"/>
  <c r="R529" i="2"/>
  <c r="P529" i="2"/>
  <c r="BI524" i="2"/>
  <c r="BH524" i="2"/>
  <c r="BG524" i="2"/>
  <c r="BE524" i="2"/>
  <c r="T524" i="2"/>
  <c r="R524" i="2"/>
  <c r="R523" i="2" s="1"/>
  <c r="P524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1" i="2"/>
  <c r="BH511" i="2"/>
  <c r="BG511" i="2"/>
  <c r="BE511" i="2"/>
  <c r="T511" i="2"/>
  <c r="R511" i="2"/>
  <c r="P511" i="2"/>
  <c r="BI507" i="2"/>
  <c r="BH507" i="2"/>
  <c r="BG507" i="2"/>
  <c r="BE507" i="2"/>
  <c r="T507" i="2"/>
  <c r="R507" i="2"/>
  <c r="P507" i="2"/>
  <c r="BI502" i="2"/>
  <c r="BH502" i="2"/>
  <c r="BG502" i="2"/>
  <c r="BE502" i="2"/>
  <c r="T502" i="2"/>
  <c r="R502" i="2"/>
  <c r="P502" i="2"/>
  <c r="BI482" i="2"/>
  <c r="BH482" i="2"/>
  <c r="BG482" i="2"/>
  <c r="BE482" i="2"/>
  <c r="T482" i="2"/>
  <c r="R482" i="2"/>
  <c r="P482" i="2"/>
  <c r="BI469" i="2"/>
  <c r="BH469" i="2"/>
  <c r="BG469" i="2"/>
  <c r="BE469" i="2"/>
  <c r="T469" i="2"/>
  <c r="R469" i="2"/>
  <c r="P469" i="2"/>
  <c r="BI460" i="2"/>
  <c r="BH460" i="2"/>
  <c r="BG460" i="2"/>
  <c r="BE460" i="2"/>
  <c r="T460" i="2"/>
  <c r="R460" i="2"/>
  <c r="P460" i="2"/>
  <c r="BI444" i="2"/>
  <c r="BH444" i="2"/>
  <c r="BG444" i="2"/>
  <c r="BE444" i="2"/>
  <c r="T444" i="2"/>
  <c r="R444" i="2"/>
  <c r="P444" i="2"/>
  <c r="BI436" i="2"/>
  <c r="BH436" i="2"/>
  <c r="BG436" i="2"/>
  <c r="BE436" i="2"/>
  <c r="T436" i="2"/>
  <c r="R436" i="2"/>
  <c r="P436" i="2"/>
  <c r="BI425" i="2"/>
  <c r="BH425" i="2"/>
  <c r="BG425" i="2"/>
  <c r="BE425" i="2"/>
  <c r="T425" i="2"/>
  <c r="R425" i="2"/>
  <c r="P425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5" i="2"/>
  <c r="BH415" i="2"/>
  <c r="BG415" i="2"/>
  <c r="BE415" i="2"/>
  <c r="T415" i="2"/>
  <c r="R415" i="2"/>
  <c r="P415" i="2"/>
  <c r="BI412" i="2"/>
  <c r="BH412" i="2"/>
  <c r="BG412" i="2"/>
  <c r="BE412" i="2"/>
  <c r="T412" i="2"/>
  <c r="R412" i="2"/>
  <c r="P412" i="2"/>
  <c r="BI409" i="2"/>
  <c r="BH409" i="2"/>
  <c r="BG409" i="2"/>
  <c r="BE409" i="2"/>
  <c r="T409" i="2"/>
  <c r="R409" i="2"/>
  <c r="P409" i="2"/>
  <c r="BI405" i="2"/>
  <c r="BH405" i="2"/>
  <c r="BG405" i="2"/>
  <c r="BE405" i="2"/>
  <c r="T405" i="2"/>
  <c r="R405" i="2"/>
  <c r="P405" i="2"/>
  <c r="BI398" i="2"/>
  <c r="BH398" i="2"/>
  <c r="BG398" i="2"/>
  <c r="BE398" i="2"/>
  <c r="T398" i="2"/>
  <c r="R398" i="2"/>
  <c r="P398" i="2"/>
  <c r="BI391" i="2"/>
  <c r="BH391" i="2"/>
  <c r="BG391" i="2"/>
  <c r="BE391" i="2"/>
  <c r="T391" i="2"/>
  <c r="R391" i="2"/>
  <c r="P391" i="2"/>
  <c r="BI388" i="2"/>
  <c r="BH388" i="2"/>
  <c r="BG388" i="2"/>
  <c r="BE388" i="2"/>
  <c r="T388" i="2"/>
  <c r="R388" i="2"/>
  <c r="P388" i="2"/>
  <c r="BI383" i="2"/>
  <c r="BH383" i="2"/>
  <c r="BG383" i="2"/>
  <c r="BE383" i="2"/>
  <c r="T383" i="2"/>
  <c r="R383" i="2"/>
  <c r="P383" i="2"/>
  <c r="BI377" i="2"/>
  <c r="BH377" i="2"/>
  <c r="BG377" i="2"/>
  <c r="BE377" i="2"/>
  <c r="T377" i="2"/>
  <c r="R377" i="2"/>
  <c r="P377" i="2"/>
  <c r="BI371" i="2"/>
  <c r="BH371" i="2"/>
  <c r="BG371" i="2"/>
  <c r="BE371" i="2"/>
  <c r="T371" i="2"/>
  <c r="R371" i="2"/>
  <c r="P371" i="2"/>
  <c r="BI361" i="2"/>
  <c r="BH361" i="2"/>
  <c r="BG361" i="2"/>
  <c r="BE361" i="2"/>
  <c r="T361" i="2"/>
  <c r="R361" i="2"/>
  <c r="P361" i="2"/>
  <c r="BI351" i="2"/>
  <c r="BH351" i="2"/>
  <c r="BG351" i="2"/>
  <c r="BE351" i="2"/>
  <c r="T351" i="2"/>
  <c r="R351" i="2"/>
  <c r="P351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5" i="2"/>
  <c r="BH325" i="2"/>
  <c r="BG325" i="2"/>
  <c r="BE325" i="2"/>
  <c r="T325" i="2"/>
  <c r="R325" i="2"/>
  <c r="P325" i="2"/>
  <c r="BI312" i="2"/>
  <c r="BH312" i="2"/>
  <c r="BG312" i="2"/>
  <c r="BE312" i="2"/>
  <c r="T312" i="2"/>
  <c r="R312" i="2"/>
  <c r="P312" i="2"/>
  <c r="BI299" i="2"/>
  <c r="BH299" i="2"/>
  <c r="BG299" i="2"/>
  <c r="BE299" i="2"/>
  <c r="T299" i="2"/>
  <c r="R299" i="2"/>
  <c r="P299" i="2"/>
  <c r="BI286" i="2"/>
  <c r="BH286" i="2"/>
  <c r="BG286" i="2"/>
  <c r="BE286" i="2"/>
  <c r="T286" i="2"/>
  <c r="R286" i="2"/>
  <c r="P286" i="2"/>
  <c r="BI273" i="2"/>
  <c r="BH273" i="2"/>
  <c r="BG273" i="2"/>
  <c r="BE273" i="2"/>
  <c r="T273" i="2"/>
  <c r="R273" i="2"/>
  <c r="P273" i="2"/>
  <c r="BI268" i="2"/>
  <c r="BH268" i="2"/>
  <c r="BG268" i="2"/>
  <c r="BE268" i="2"/>
  <c r="T268" i="2"/>
  <c r="R268" i="2"/>
  <c r="P268" i="2"/>
  <c r="BI264" i="2"/>
  <c r="BH264" i="2"/>
  <c r="BG264" i="2"/>
  <c r="BE264" i="2"/>
  <c r="T264" i="2"/>
  <c r="R264" i="2"/>
  <c r="P264" i="2"/>
  <c r="BI244" i="2"/>
  <c r="BH244" i="2"/>
  <c r="BG244" i="2"/>
  <c r="BE244" i="2"/>
  <c r="T244" i="2"/>
  <c r="R244" i="2"/>
  <c r="P244" i="2"/>
  <c r="BI224" i="2"/>
  <c r="BH224" i="2"/>
  <c r="BG224" i="2"/>
  <c r="BE224" i="2"/>
  <c r="T224" i="2"/>
  <c r="R224" i="2"/>
  <c r="P224" i="2"/>
  <c r="BI215" i="2"/>
  <c r="BH215" i="2"/>
  <c r="BG215" i="2"/>
  <c r="BE215" i="2"/>
  <c r="T215" i="2"/>
  <c r="R215" i="2"/>
  <c r="P215" i="2"/>
  <c r="BI206" i="2"/>
  <c r="BH206" i="2"/>
  <c r="BG206" i="2"/>
  <c r="BE206" i="2"/>
  <c r="T206" i="2"/>
  <c r="R206" i="2"/>
  <c r="P206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88" i="2"/>
  <c r="BH188" i="2"/>
  <c r="BG188" i="2"/>
  <c r="BE188" i="2"/>
  <c r="T188" i="2"/>
  <c r="R188" i="2"/>
  <c r="P188" i="2"/>
  <c r="BI182" i="2"/>
  <c r="BH182" i="2"/>
  <c r="BG182" i="2"/>
  <c r="BE182" i="2"/>
  <c r="T182" i="2"/>
  <c r="R182" i="2"/>
  <c r="R181" i="2" s="1"/>
  <c r="P182" i="2"/>
  <c r="P181" i="2" s="1"/>
  <c r="BI177" i="2"/>
  <c r="BH177" i="2"/>
  <c r="BG177" i="2"/>
  <c r="BE177" i="2"/>
  <c r="T177" i="2"/>
  <c r="T176" i="2"/>
  <c r="R177" i="2"/>
  <c r="R176" i="2" s="1"/>
  <c r="P177" i="2"/>
  <c r="P176" i="2" s="1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BI154" i="2"/>
  <c r="BH154" i="2"/>
  <c r="BG154" i="2"/>
  <c r="BE154" i="2"/>
  <c r="T154" i="2"/>
  <c r="R154" i="2"/>
  <c r="P154" i="2"/>
  <c r="BI147" i="2"/>
  <c r="BH147" i="2"/>
  <c r="BG147" i="2"/>
  <c r="BE147" i="2"/>
  <c r="T147" i="2"/>
  <c r="R147" i="2"/>
  <c r="P147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BI124" i="2"/>
  <c r="BH124" i="2"/>
  <c r="BG124" i="2"/>
  <c r="BE124" i="2"/>
  <c r="T124" i="2"/>
  <c r="R124" i="2"/>
  <c r="P124" i="2"/>
  <c r="BI119" i="2"/>
  <c r="BH119" i="2"/>
  <c r="BG119" i="2"/>
  <c r="BE119" i="2"/>
  <c r="T119" i="2"/>
  <c r="R119" i="2"/>
  <c r="P119" i="2"/>
  <c r="BI114" i="2"/>
  <c r="BH114" i="2"/>
  <c r="BG114" i="2"/>
  <c r="BE114" i="2"/>
  <c r="T114" i="2"/>
  <c r="R114" i="2"/>
  <c r="P114" i="2"/>
  <c r="BI109" i="2"/>
  <c r="BH109" i="2"/>
  <c r="BG109" i="2"/>
  <c r="BE109" i="2"/>
  <c r="T109" i="2"/>
  <c r="T108" i="2" s="1"/>
  <c r="R109" i="2"/>
  <c r="P109" i="2"/>
  <c r="J103" i="2"/>
  <c r="J102" i="2"/>
  <c r="F102" i="2"/>
  <c r="F100" i="2"/>
  <c r="E98" i="2"/>
  <c r="J55" i="2"/>
  <c r="J54" i="2"/>
  <c r="F54" i="2"/>
  <c r="F52" i="2"/>
  <c r="E50" i="2"/>
  <c r="J18" i="2"/>
  <c r="E18" i="2"/>
  <c r="F103" i="2" s="1"/>
  <c r="J17" i="2"/>
  <c r="J12" i="2"/>
  <c r="J52" i="2" s="1"/>
  <c r="E7" i="2"/>
  <c r="E96" i="2" s="1"/>
  <c r="L50" i="1"/>
  <c r="AM50" i="1"/>
  <c r="AM49" i="1"/>
  <c r="L49" i="1"/>
  <c r="AM47" i="1"/>
  <c r="L47" i="1"/>
  <c r="L45" i="1"/>
  <c r="L44" i="1"/>
  <c r="BK1023" i="2"/>
  <c r="J735" i="2"/>
  <c r="BK756" i="2"/>
  <c r="J629" i="2"/>
  <c r="BK312" i="2"/>
  <c r="BK129" i="2"/>
  <c r="J1001" i="2"/>
  <c r="J546" i="2"/>
  <c r="BK200" i="3"/>
  <c r="J662" i="2"/>
  <c r="J173" i="2"/>
  <c r="BK958" i="2"/>
  <c r="BK122" i="3"/>
  <c r="BK595" i="2"/>
  <c r="BK992" i="2"/>
  <c r="J147" i="3"/>
  <c r="J812" i="2"/>
  <c r="J908" i="2"/>
  <c r="BK115" i="3"/>
  <c r="J718" i="2"/>
  <c r="BK940" i="2"/>
  <c r="J124" i="2"/>
  <c r="J770" i="2"/>
  <c r="BK955" i="2"/>
  <c r="BK197" i="2"/>
  <c r="BK669" i="2"/>
  <c r="BK124" i="3"/>
  <c r="BK919" i="2"/>
  <c r="J193" i="2"/>
  <c r="BK244" i="2"/>
  <c r="J848" i="2"/>
  <c r="BK912" i="2"/>
  <c r="BK190" i="3"/>
  <c r="J896" i="2"/>
  <c r="J951" i="2"/>
  <c r="BK566" i="2"/>
  <c r="J144" i="3"/>
  <c r="BK965" i="2"/>
  <c r="BK822" i="2"/>
  <c r="J391" i="2"/>
  <c r="J115" i="3"/>
  <c r="BK131" i="3"/>
  <c r="J273" i="2"/>
  <c r="BK460" i="2"/>
  <c r="BK978" i="2"/>
  <c r="BK840" i="2"/>
  <c r="BK206" i="2"/>
  <c r="J200" i="3"/>
  <c r="J996" i="2"/>
  <c r="BK835" i="2"/>
  <c r="BK418" i="2"/>
  <c r="J182" i="2"/>
  <c r="J685" i="2"/>
  <c r="J186" i="3"/>
  <c r="J167" i="2"/>
  <c r="J982" i="2"/>
  <c r="BK351" i="2"/>
  <c r="J860" i="2"/>
  <c r="BK758" i="2"/>
  <c r="J106" i="3"/>
  <c r="J264" i="2"/>
  <c r="J669" i="2"/>
  <c r="BK444" i="2"/>
  <c r="BK1004" i="2"/>
  <c r="BK725" i="2"/>
  <c r="BK715" i="2"/>
  <c r="BK482" i="2"/>
  <c r="BK112" i="3"/>
  <c r="J936" i="2"/>
  <c r="J978" i="2"/>
  <c r="BK173" i="2"/>
  <c r="BK752" i="2"/>
  <c r="BK770" i="2"/>
  <c r="J190" i="3"/>
  <c r="J102" i="3"/>
  <c r="J732" i="2"/>
  <c r="J561" i="2"/>
  <c r="BK540" i="2"/>
  <c r="J958" i="2"/>
  <c r="BK896" i="2"/>
  <c r="J540" i="2"/>
  <c r="BK469" i="2"/>
  <c r="BK120" i="3"/>
  <c r="J725" i="2"/>
  <c r="BK782" i="2"/>
  <c r="BK164" i="2"/>
  <c r="J570" i="2"/>
  <c r="BK732" i="2"/>
  <c r="J754" i="2"/>
  <c r="BK662" i="2"/>
  <c r="J409" i="2"/>
  <c r="BK791" i="2"/>
  <c r="J122" i="3"/>
  <c r="BK137" i="3"/>
  <c r="J791" i="2"/>
  <c r="BK879" i="2"/>
  <c r="BK518" i="2"/>
  <c r="BK330" i="2"/>
  <c r="BK778" i="2"/>
  <c r="BK706" i="2"/>
  <c r="J203" i="3"/>
  <c r="BK106" i="3"/>
  <c r="BK144" i="3"/>
  <c r="BK182" i="2"/>
  <c r="J852" i="2"/>
  <c r="BK268" i="2"/>
  <c r="BK916" i="2"/>
  <c r="J418" i="2"/>
  <c r="BK677" i="2"/>
  <c r="J170" i="3"/>
  <c r="BK299" i="2"/>
  <c r="J412" i="2"/>
  <c r="BK629" i="2"/>
  <c r="J863" i="2"/>
  <c r="J425" i="2"/>
  <c r="BK193" i="3"/>
  <c r="J511" i="2"/>
  <c r="BK754" i="2"/>
  <c r="J760" i="2"/>
  <c r="BK815" i="2"/>
  <c r="BK1007" i="2"/>
  <c r="BK554" i="2"/>
  <c r="BK197" i="3"/>
  <c r="J129" i="2"/>
  <c r="BK982" i="2"/>
  <c r="J805" i="2"/>
  <c r="BK656" i="2"/>
  <c r="BK502" i="2"/>
  <c r="J147" i="2"/>
  <c r="BK558" i="2"/>
  <c r="J626" i="2"/>
  <c r="J127" i="3"/>
  <c r="J469" i="2"/>
  <c r="BK826" i="2"/>
  <c r="BK132" i="2"/>
  <c r="J120" i="3"/>
  <c r="J167" i="3"/>
  <c r="BK529" i="2"/>
  <c r="J887" i="2"/>
  <c r="J856" i="2"/>
  <c r="J916" i="2"/>
  <c r="J154" i="3"/>
  <c r="J94" i="3"/>
  <c r="J623" i="2"/>
  <c r="J1029" i="2"/>
  <c r="J1023" i="2"/>
  <c r="BK135" i="3"/>
  <c r="J405" i="2"/>
  <c r="BK1029" i="2"/>
  <c r="J758" i="2"/>
  <c r="BK117" i="3"/>
  <c r="J140" i="2"/>
  <c r="J980" i="2"/>
  <c r="J883" i="2"/>
  <c r="BK863" i="2"/>
  <c r="BK633" i="2"/>
  <c r="J752" i="2"/>
  <c r="J137" i="3"/>
  <c r="BK872" i="2"/>
  <c r="J782" i="2"/>
  <c r="J900" i="2"/>
  <c r="J722" i="2"/>
  <c r="BK550" i="2"/>
  <c r="BK160" i="3"/>
  <c r="BK163" i="3"/>
  <c r="BK785" i="2"/>
  <c r="BK425" i="2"/>
  <c r="BK659" i="2"/>
  <c r="J706" i="2"/>
  <c r="J543" i="2"/>
  <c r="J193" i="3"/>
  <c r="BK91" i="3"/>
  <c r="BK652" i="2"/>
  <c r="BK819" i="2"/>
  <c r="J898" i="2"/>
  <c r="BK805" i="2"/>
  <c r="J299" i="2"/>
  <c r="BK141" i="3"/>
  <c r="BK928" i="2"/>
  <c r="BK798" i="2"/>
  <c r="BK763" i="2"/>
  <c r="BK543" i="2"/>
  <c r="J840" i="2"/>
  <c r="BK775" i="2"/>
  <c r="BK173" i="3"/>
  <c r="J955" i="2"/>
  <c r="J879" i="2"/>
  <c r="J312" i="2"/>
  <c r="J422" i="2"/>
  <c r="J330" i="2"/>
  <c r="J947" i="2"/>
  <c r="BK649" i="2"/>
  <c r="BK665" i="2"/>
  <c r="BK697" i="2"/>
  <c r="J715" i="2"/>
  <c r="BK170" i="3"/>
  <c r="J642" i="2"/>
  <c r="BK610" i="2"/>
  <c r="J826" i="2"/>
  <c r="J740" i="2"/>
  <c r="BK760" i="2"/>
  <c r="BK742" i="2"/>
  <c r="BK860" i="2"/>
  <c r="BK154" i="2"/>
  <c r="J932" i="2"/>
  <c r="J164" i="2"/>
  <c r="BK133" i="3"/>
  <c r="BK772" i="2"/>
  <c r="J341" i="2"/>
  <c r="J673" i="2"/>
  <c r="J987" i="2"/>
  <c r="BK215" i="3"/>
  <c r="J197" i="2"/>
  <c r="J943" i="2"/>
  <c r="BK1025" i="2"/>
  <c r="J1004" i="2"/>
  <c r="BK264" i="2"/>
  <c r="BK109" i="3"/>
  <c r="BK157" i="3"/>
  <c r="BK951" i="2"/>
  <c r="J388" i="2"/>
  <c r="BK188" i="2"/>
  <c r="J154" i="2"/>
  <c r="BK124" i="2"/>
  <c r="J444" i="2"/>
  <c r="BK765" i="2"/>
  <c r="J1010" i="2"/>
  <c r="BK186" i="3"/>
  <c r="BK856" i="2"/>
  <c r="J677" i="2"/>
  <c r="J875" i="2"/>
  <c r="BK273" i="2"/>
  <c r="BK980" i="2"/>
  <c r="BK748" i="2"/>
  <c r="J748" i="2"/>
  <c r="J768" i="2"/>
  <c r="J968" i="2"/>
  <c r="BK436" i="2"/>
  <c r="J972" i="2"/>
  <c r="J872" i="2"/>
  <c r="J844" i="2"/>
  <c r="BK147" i="3"/>
  <c r="BK127" i="3"/>
  <c r="BK422" i="2"/>
  <c r="BK598" i="2"/>
  <c r="J338" i="2"/>
  <c r="BK170" i="2"/>
  <c r="BK745" i="2"/>
  <c r="J763" i="2"/>
  <c r="BK996" i="2"/>
  <c r="J151" i="3"/>
  <c r="BK718" i="2"/>
  <c r="J832" i="2"/>
  <c r="BK875" i="2"/>
  <c r="J815" i="2"/>
  <c r="J160" i="3"/>
  <c r="BK391" i="2"/>
  <c r="J835" i="2"/>
  <c r="BK412" i="2"/>
  <c r="J787" i="2"/>
  <c r="BK193" i="2"/>
  <c r="BK1014" i="2"/>
  <c r="BK984" i="2"/>
  <c r="BK582" i="2"/>
  <c r="J159" i="2"/>
  <c r="BK673" i="2"/>
  <c r="BK1001" i="2"/>
  <c r="BK623" i="2"/>
  <c r="BK832" i="2"/>
  <c r="J566" i="2"/>
  <c r="BK642" i="2"/>
  <c r="J371" i="2"/>
  <c r="BK415" i="2"/>
  <c r="J133" i="3"/>
  <c r="BK179" i="3"/>
  <c r="J919" i="2"/>
  <c r="J962" i="2"/>
  <c r="BK787" i="2"/>
  <c r="J351" i="2"/>
  <c r="BK151" i="3"/>
  <c r="BK561" i="2"/>
  <c r="BK333" i="2"/>
  <c r="J558" i="2"/>
  <c r="J177" i="2"/>
  <c r="J112" i="3"/>
  <c r="J109" i="2"/>
  <c r="BK570" i="2"/>
  <c r="BK900" i="2"/>
  <c r="BK694" i="2"/>
  <c r="J109" i="3"/>
  <c r="J98" i="3"/>
  <c r="BK972" i="2"/>
  <c r="BK936" i="2"/>
  <c r="J170" i="2"/>
  <c r="J785" i="2"/>
  <c r="BK409" i="2"/>
  <c r="J965" i="2"/>
  <c r="BK377" i="2"/>
  <c r="J207" i="3"/>
  <c r="BK154" i="3"/>
  <c r="J765" i="2"/>
  <c r="BK1027" i="2"/>
  <c r="J460" i="2"/>
  <c r="BK908" i="2"/>
  <c r="J529" i="2"/>
  <c r="J157" i="3"/>
  <c r="J124" i="3"/>
  <c r="BK808" i="2"/>
  <c r="J224" i="2"/>
  <c r="BK685" i="2"/>
  <c r="BK94" i="3"/>
  <c r="J132" i="2"/>
  <c r="J808" i="2"/>
  <c r="BK1019" i="2"/>
  <c r="J135" i="3"/>
  <c r="J822" i="2"/>
  <c r="J188" i="2"/>
  <c r="J598" i="2"/>
  <c r="J750" i="2"/>
  <c r="BK102" i="3"/>
  <c r="J377" i="2"/>
  <c r="BK215" i="2"/>
  <c r="BK159" i="2"/>
  <c r="J119" i="2"/>
  <c r="BK848" i="2"/>
  <c r="J141" i="3"/>
  <c r="J904" i="2"/>
  <c r="J286" i="2"/>
  <c r="J649" i="2"/>
  <c r="BK883" i="2"/>
  <c r="J550" i="2"/>
  <c r="J645" i="2"/>
  <c r="J182" i="3"/>
  <c r="BK898" i="2"/>
  <c r="J772" i="2"/>
  <c r="J738" i="2"/>
  <c r="J659" i="2"/>
  <c r="J745" i="2"/>
  <c r="J215" i="3"/>
  <c r="J729" i="2"/>
  <c r="BK143" i="2"/>
  <c r="BK794" i="2"/>
  <c r="J582" i="2"/>
  <c r="J928" i="2"/>
  <c r="BK546" i="2"/>
  <c r="J143" i="2"/>
  <c r="J694" i="2"/>
  <c r="J802" i="2"/>
  <c r="BK904" i="2"/>
  <c r="BK844" i="2"/>
  <c r="J179" i="3"/>
  <c r="BK735" i="2"/>
  <c r="J1014" i="2"/>
  <c r="BK140" i="2"/>
  <c r="J775" i="2"/>
  <c r="J656" i="2"/>
  <c r="J436" i="2"/>
  <c r="J1019" i="2"/>
  <c r="BK887" i="2"/>
  <c r="BK1010" i="2"/>
  <c r="BK147" i="2"/>
  <c r="J211" i="3"/>
  <c r="J798" i="2"/>
  <c r="J794" i="2"/>
  <c r="J507" i="2"/>
  <c r="J398" i="2"/>
  <c r="J697" i="2"/>
  <c r="J117" i="3"/>
  <c r="BK645" i="2"/>
  <c r="BK516" i="2"/>
  <c r="J383" i="2"/>
  <c r="J516" i="2"/>
  <c r="BK203" i="3"/>
  <c r="J638" i="2"/>
  <c r="BK224" i="2"/>
  <c r="J482" i="2"/>
  <c r="BK943" i="2"/>
  <c r="J114" i="2"/>
  <c r="J1025" i="2"/>
  <c r="J91" i="3"/>
  <c r="AS54" i="1"/>
  <c r="J891" i="2"/>
  <c r="BK729" i="2"/>
  <c r="J163" i="3"/>
  <c r="BK177" i="2"/>
  <c r="J176" i="3"/>
  <c r="BK98" i="3"/>
  <c r="BK812" i="2"/>
  <c r="BK638" i="2"/>
  <c r="BK968" i="2"/>
  <c r="BK167" i="3"/>
  <c r="J518" i="2"/>
  <c r="J633" i="2"/>
  <c r="BK750" i="2"/>
  <c r="BK405" i="2"/>
  <c r="BK511" i="2"/>
  <c r="J610" i="2"/>
  <c r="J129" i="3"/>
  <c r="J984" i="2"/>
  <c r="BK852" i="2"/>
  <c r="BK768" i="2"/>
  <c r="BK383" i="2"/>
  <c r="J325" i="2"/>
  <c r="BK114" i="2"/>
  <c r="BK524" i="2"/>
  <c r="J268" i="2"/>
  <c r="BK738" i="2"/>
  <c r="BK932" i="2"/>
  <c r="J912" i="2"/>
  <c r="J415" i="2"/>
  <c r="J1027" i="2"/>
  <c r="BK740" i="2"/>
  <c r="BK207" i="3"/>
  <c r="J173" i="3"/>
  <c r="BK129" i="3"/>
  <c r="BK975" i="2"/>
  <c r="BK987" i="2"/>
  <c r="BK891" i="2"/>
  <c r="J244" i="2"/>
  <c r="J1007" i="2"/>
  <c r="J554" i="2"/>
  <c r="J819" i="2"/>
  <c r="J206" i="2"/>
  <c r="BK119" i="2"/>
  <c r="J975" i="2"/>
  <c r="J197" i="3"/>
  <c r="BK361" i="2"/>
  <c r="BK398" i="2"/>
  <c r="BK167" i="2"/>
  <c r="BK176" i="3"/>
  <c r="J131" i="3"/>
  <c r="J992" i="2"/>
  <c r="BK371" i="2"/>
  <c r="J742" i="2"/>
  <c r="BK507" i="2"/>
  <c r="J756" i="2"/>
  <c r="J652" i="2"/>
  <c r="BK722" i="2"/>
  <c r="BK182" i="3"/>
  <c r="J502" i="2"/>
  <c r="BK325" i="2"/>
  <c r="J361" i="2"/>
  <c r="BK109" i="2"/>
  <c r="BK626" i="2"/>
  <c r="J215" i="2"/>
  <c r="BK802" i="2"/>
  <c r="BK341" i="2"/>
  <c r="BK286" i="2"/>
  <c r="BK962" i="2"/>
  <c r="BK338" i="2"/>
  <c r="BK211" i="3"/>
  <c r="J524" i="2"/>
  <c r="J940" i="2"/>
  <c r="J665" i="2"/>
  <c r="BK947" i="2"/>
  <c r="J595" i="2"/>
  <c r="J333" i="2"/>
  <c r="BK388" i="2"/>
  <c r="J778" i="2"/>
  <c r="BK523" i="2" l="1"/>
  <c r="J523" i="2" s="1"/>
  <c r="J67" i="2" s="1"/>
  <c r="T523" i="2"/>
  <c r="P523" i="2"/>
  <c r="R108" i="2"/>
  <c r="P108" i="2"/>
  <c r="BK569" i="2"/>
  <c r="BK553" i="2" s="1"/>
  <c r="J553" i="2" s="1"/>
  <c r="J69" i="2" s="1"/>
  <c r="T781" i="2"/>
  <c r="BK637" i="2"/>
  <c r="J637" i="2" s="1"/>
  <c r="J73" i="2" s="1"/>
  <c r="T510" i="2"/>
  <c r="BK539" i="2"/>
  <c r="J539" i="2" s="1"/>
  <c r="J68" i="2" s="1"/>
  <c r="P557" i="2"/>
  <c r="T668" i="2"/>
  <c r="T797" i="2"/>
  <c r="P995" i="2"/>
  <c r="BK843" i="2"/>
  <c r="J843" i="2" s="1"/>
  <c r="J81" i="2" s="1"/>
  <c r="T1022" i="2"/>
  <c r="T676" i="2"/>
  <c r="T950" i="2"/>
  <c r="BK557" i="2"/>
  <c r="J557" i="2"/>
  <c r="J70" i="2" s="1"/>
  <c r="P781" i="2"/>
  <c r="R569" i="2"/>
  <c r="R668" i="2"/>
  <c r="R721" i="2"/>
  <c r="P774" i="2"/>
  <c r="R950" i="2"/>
  <c r="P1013" i="2"/>
  <c r="T539" i="2"/>
  <c r="P797" i="2"/>
  <c r="P569" i="2"/>
  <c r="T181" i="2"/>
  <c r="R557" i="2"/>
  <c r="R797" i="2"/>
  <c r="R995" i="2"/>
  <c r="BK510" i="2"/>
  <c r="J510" i="2" s="1"/>
  <c r="J66" i="2" s="1"/>
  <c r="T637" i="2"/>
  <c r="BK781" i="2"/>
  <c r="J781" i="2" s="1"/>
  <c r="J79" i="2" s="1"/>
  <c r="BK995" i="2"/>
  <c r="J995" i="2"/>
  <c r="J84" i="2" s="1"/>
  <c r="P196" i="2"/>
  <c r="T843" i="2"/>
  <c r="R1022" i="2"/>
  <c r="BK196" i="2"/>
  <c r="J196" i="2" s="1"/>
  <c r="J65" i="2" s="1"/>
  <c r="R728" i="2"/>
  <c r="T971" i="2"/>
  <c r="P668" i="2"/>
  <c r="T569" i="2"/>
  <c r="BK721" i="2"/>
  <c r="J721" i="2" s="1"/>
  <c r="J76" i="2" s="1"/>
  <c r="T721" i="2"/>
  <c r="T774" i="2"/>
  <c r="P971" i="2"/>
  <c r="P843" i="2"/>
  <c r="BK1022" i="2"/>
  <c r="J1022" i="2" s="1"/>
  <c r="J86" i="2" s="1"/>
  <c r="BK187" i="2"/>
  <c r="J187" i="2" s="1"/>
  <c r="J64" i="2" s="1"/>
  <c r="BK728" i="2"/>
  <c r="J728" i="2" s="1"/>
  <c r="J77" i="2" s="1"/>
  <c r="R971" i="2"/>
  <c r="P1022" i="2"/>
  <c r="P510" i="2"/>
  <c r="R637" i="2"/>
  <c r="P721" i="2"/>
  <c r="BK774" i="2"/>
  <c r="J774" i="2" s="1"/>
  <c r="J78" i="2" s="1"/>
  <c r="P950" i="2"/>
  <c r="T1013" i="2"/>
  <c r="R510" i="2"/>
  <c r="P728" i="2"/>
  <c r="BK971" i="2"/>
  <c r="J971" i="2" s="1"/>
  <c r="J83" i="2" s="1"/>
  <c r="T196" i="2"/>
  <c r="R843" i="2"/>
  <c r="R1013" i="2"/>
  <c r="T90" i="3"/>
  <c r="P539" i="2"/>
  <c r="P105" i="3"/>
  <c r="T728" i="2"/>
  <c r="P140" i="3"/>
  <c r="R676" i="2"/>
  <c r="R774" i="2"/>
  <c r="P150" i="3"/>
  <c r="R187" i="2"/>
  <c r="P637" i="2"/>
  <c r="R166" i="3"/>
  <c r="P90" i="3"/>
  <c r="BK105" i="3"/>
  <c r="J105" i="3"/>
  <c r="J62" i="3" s="1"/>
  <c r="R105" i="3"/>
  <c r="BK140" i="3"/>
  <c r="J140" i="3"/>
  <c r="J64" i="3"/>
  <c r="BK150" i="3"/>
  <c r="J150" i="3" s="1"/>
  <c r="J65" i="3" s="1"/>
  <c r="P111" i="3"/>
  <c r="BK166" i="3"/>
  <c r="J166" i="3" s="1"/>
  <c r="J66" i="3" s="1"/>
  <c r="BK210" i="3"/>
  <c r="J210" i="3" s="1"/>
  <c r="J68" i="3" s="1"/>
  <c r="R196" i="2"/>
  <c r="BK676" i="2"/>
  <c r="J676" i="2" s="1"/>
  <c r="J75" i="2" s="1"/>
  <c r="BK950" i="2"/>
  <c r="J950" i="2"/>
  <c r="J82" i="2" s="1"/>
  <c r="BK1013" i="2"/>
  <c r="J1013" i="2" s="1"/>
  <c r="J85" i="2" s="1"/>
  <c r="R111" i="3"/>
  <c r="P166" i="3"/>
  <c r="P187" i="2"/>
  <c r="R539" i="2"/>
  <c r="T557" i="2"/>
  <c r="T553" i="2" s="1"/>
  <c r="BK668" i="2"/>
  <c r="J668" i="2" s="1"/>
  <c r="J74" i="2" s="1"/>
  <c r="BK797" i="2"/>
  <c r="J797" i="2" s="1"/>
  <c r="J80" i="2" s="1"/>
  <c r="R90" i="3"/>
  <c r="T105" i="3"/>
  <c r="T166" i="3"/>
  <c r="P210" i="3"/>
  <c r="T187" i="2"/>
  <c r="P676" i="2"/>
  <c r="R781" i="2"/>
  <c r="T995" i="2"/>
  <c r="BK90" i="3"/>
  <c r="J90" i="3" s="1"/>
  <c r="J61" i="3" s="1"/>
  <c r="BK111" i="3"/>
  <c r="J111" i="3" s="1"/>
  <c r="J63" i="3" s="1"/>
  <c r="R140" i="3"/>
  <c r="R150" i="3"/>
  <c r="R210" i="3"/>
  <c r="T111" i="3"/>
  <c r="T140" i="3"/>
  <c r="T150" i="3"/>
  <c r="T210" i="3"/>
  <c r="BK176" i="2"/>
  <c r="J176" i="2"/>
  <c r="J62" i="2"/>
  <c r="BK181" i="2"/>
  <c r="J181" i="2" s="1"/>
  <c r="J63" i="2" s="1"/>
  <c r="BK108" i="2"/>
  <c r="J108" i="2" s="1"/>
  <c r="J61" i="2" s="1"/>
  <c r="BK206" i="3"/>
  <c r="J206" i="3" s="1"/>
  <c r="J67" i="3" s="1"/>
  <c r="BF151" i="3"/>
  <c r="E48" i="3"/>
  <c r="F55" i="3"/>
  <c r="BF102" i="3"/>
  <c r="BF122" i="3"/>
  <c r="BF144" i="3"/>
  <c r="BF94" i="3"/>
  <c r="BF160" i="3"/>
  <c r="BF115" i="3"/>
  <c r="BF133" i="3"/>
  <c r="J52" i="3"/>
  <c r="BF170" i="3"/>
  <c r="BF120" i="3"/>
  <c r="BF154" i="3"/>
  <c r="BF91" i="3"/>
  <c r="BF127" i="3"/>
  <c r="BF157" i="3"/>
  <c r="BF124" i="3"/>
  <c r="BF186" i="3"/>
  <c r="BF141" i="3"/>
  <c r="BF147" i="3"/>
  <c r="BF167" i="3"/>
  <c r="BF176" i="3"/>
  <c r="BF109" i="3"/>
  <c r="BF117" i="3"/>
  <c r="BF173" i="3"/>
  <c r="BF197" i="3"/>
  <c r="BF179" i="3"/>
  <c r="BF211" i="3"/>
  <c r="BF131" i="3"/>
  <c r="BF135" i="3"/>
  <c r="BF163" i="3"/>
  <c r="BF193" i="3"/>
  <c r="BF200" i="3"/>
  <c r="BF203" i="3"/>
  <c r="BF207" i="3"/>
  <c r="BF98" i="3"/>
  <c r="BF137" i="3"/>
  <c r="BF106" i="3"/>
  <c r="BF112" i="3"/>
  <c r="BF182" i="3"/>
  <c r="BF215" i="3"/>
  <c r="BF129" i="3"/>
  <c r="BF190" i="3"/>
  <c r="BF154" i="2"/>
  <c r="BF188" i="2"/>
  <c r="BF405" i="2"/>
  <c r="BF518" i="2"/>
  <c r="BF543" i="2"/>
  <c r="BF546" i="2"/>
  <c r="BF756" i="2"/>
  <c r="BF1014" i="2"/>
  <c r="BF685" i="2"/>
  <c r="BF722" i="2"/>
  <c r="BF729" i="2"/>
  <c r="BF758" i="2"/>
  <c r="BF1019" i="2"/>
  <c r="BF159" i="2"/>
  <c r="BF418" i="2"/>
  <c r="BF460" i="2"/>
  <c r="BF550" i="2"/>
  <c r="BF595" i="2"/>
  <c r="BF610" i="2"/>
  <c r="BF732" i="2"/>
  <c r="BF750" i="2"/>
  <c r="BF798" i="2"/>
  <c r="BF826" i="2"/>
  <c r="BF916" i="2"/>
  <c r="BF928" i="2"/>
  <c r="BF947" i="2"/>
  <c r="BF980" i="2"/>
  <c r="BF1004" i="2"/>
  <c r="BF1007" i="2"/>
  <c r="BF1010" i="2"/>
  <c r="BF1023" i="2"/>
  <c r="BF371" i="2"/>
  <c r="BF782" i="2"/>
  <c r="BF351" i="2"/>
  <c r="BF398" i="2"/>
  <c r="BF409" i="2"/>
  <c r="BF412" i="2"/>
  <c r="BF673" i="2"/>
  <c r="BF697" i="2"/>
  <c r="BF558" i="2"/>
  <c r="BF642" i="2"/>
  <c r="BF763" i="2"/>
  <c r="BF765" i="2"/>
  <c r="BF645" i="2"/>
  <c r="BF835" i="2"/>
  <c r="BF852" i="2"/>
  <c r="BF891" i="2"/>
  <c r="BF904" i="2"/>
  <c r="BF932" i="2"/>
  <c r="BF940" i="2"/>
  <c r="BF1025" i="2"/>
  <c r="BF469" i="2"/>
  <c r="BF482" i="2"/>
  <c r="BF540" i="2"/>
  <c r="BF129" i="2"/>
  <c r="BF132" i="2"/>
  <c r="BF164" i="2"/>
  <c r="BF182" i="2"/>
  <c r="BF206" i="2"/>
  <c r="BF215" i="2"/>
  <c r="BF383" i="2"/>
  <c r="BF436" i="2"/>
  <c r="BF444" i="2"/>
  <c r="BF516" i="2"/>
  <c r="BF570" i="2"/>
  <c r="BF633" i="2"/>
  <c r="BF772" i="2"/>
  <c r="BF958" i="2"/>
  <c r="BF748" i="2"/>
  <c r="BF808" i="2"/>
  <c r="BF832" i="2"/>
  <c r="BF844" i="2"/>
  <c r="BF912" i="2"/>
  <c r="BF936" i="2"/>
  <c r="BF943" i="2"/>
  <c r="F55" i="2"/>
  <c r="BF109" i="2"/>
  <c r="BF140" i="2"/>
  <c r="BF143" i="2"/>
  <c r="BF173" i="2"/>
  <c r="BF177" i="2"/>
  <c r="BF193" i="2"/>
  <c r="BF264" i="2"/>
  <c r="BF268" i="2"/>
  <c r="BF629" i="2"/>
  <c r="BF665" i="2"/>
  <c r="BF770" i="2"/>
  <c r="BF802" i="2"/>
  <c r="BF898" i="2"/>
  <c r="BF987" i="2"/>
  <c r="BF996" i="2"/>
  <c r="BF1001" i="2"/>
  <c r="BF124" i="2"/>
  <c r="BF333" i="2"/>
  <c r="BF341" i="2"/>
  <c r="BF561" i="2"/>
  <c r="BF566" i="2"/>
  <c r="BF725" i="2"/>
  <c r="BF738" i="2"/>
  <c r="BF742" i="2"/>
  <c r="BF919" i="2"/>
  <c r="BF972" i="2"/>
  <c r="BF745" i="2"/>
  <c r="BF718" i="2"/>
  <c r="BF775" i="2"/>
  <c r="BF1027" i="2"/>
  <c r="E48" i="2"/>
  <c r="J100" i="2"/>
  <c r="BF170" i="2"/>
  <c r="BF312" i="2"/>
  <c r="BF330" i="2"/>
  <c r="BF361" i="2"/>
  <c r="BF507" i="2"/>
  <c r="BF598" i="2"/>
  <c r="BF623" i="2"/>
  <c r="BF652" i="2"/>
  <c r="BF694" i="2"/>
  <c r="BF735" i="2"/>
  <c r="BF785" i="2"/>
  <c r="BF787" i="2"/>
  <c r="BF860" i="2"/>
  <c r="BF863" i="2"/>
  <c r="BF900" i="2"/>
  <c r="BF965" i="2"/>
  <c r="BF984" i="2"/>
  <c r="BF167" i="2"/>
  <c r="BF197" i="2"/>
  <c r="BF273" i="2"/>
  <c r="BF415" i="2"/>
  <c r="BF659" i="2"/>
  <c r="BF1029" i="2"/>
  <c r="BF840" i="2"/>
  <c r="BF848" i="2"/>
  <c r="BF114" i="2"/>
  <c r="BF244" i="2"/>
  <c r="BF529" i="2"/>
  <c r="BF554" i="2"/>
  <c r="BF582" i="2"/>
  <c r="BF656" i="2"/>
  <c r="BF754" i="2"/>
  <c r="BF805" i="2"/>
  <c r="BF147" i="2"/>
  <c r="BF377" i="2"/>
  <c r="BF388" i="2"/>
  <c r="BF391" i="2"/>
  <c r="BF422" i="2"/>
  <c r="BF425" i="2"/>
  <c r="BF502" i="2"/>
  <c r="BF662" i="2"/>
  <c r="BF706" i="2"/>
  <c r="BF715" i="2"/>
  <c r="BF778" i="2"/>
  <c r="BF791" i="2"/>
  <c r="BF794" i="2"/>
  <c r="BF822" i="2"/>
  <c r="BF896" i="2"/>
  <c r="BF908" i="2"/>
  <c r="BF955" i="2"/>
  <c r="BF975" i="2"/>
  <c r="BF992" i="2"/>
  <c r="BF119" i="2"/>
  <c r="BF224" i="2"/>
  <c r="BF286" i="2"/>
  <c r="BF299" i="2"/>
  <c r="BF325" i="2"/>
  <c r="BF338" i="2"/>
  <c r="BF511" i="2"/>
  <c r="BF626" i="2"/>
  <c r="BF638" i="2"/>
  <c r="BF649" i="2"/>
  <c r="BF669" i="2"/>
  <c r="BF677" i="2"/>
  <c r="BF752" i="2"/>
  <c r="BF768" i="2"/>
  <c r="BF819" i="2"/>
  <c r="BF856" i="2"/>
  <c r="BF875" i="2"/>
  <c r="BF883" i="2"/>
  <c r="BF524" i="2"/>
  <c r="BF740" i="2"/>
  <c r="BF760" i="2"/>
  <c r="BF812" i="2"/>
  <c r="BF815" i="2"/>
  <c r="BF962" i="2"/>
  <c r="BF978" i="2"/>
  <c r="BF872" i="2"/>
  <c r="BF879" i="2"/>
  <c r="BF887" i="2"/>
  <c r="BF951" i="2"/>
  <c r="BF968" i="2"/>
  <c r="BF982" i="2"/>
  <c r="F35" i="3"/>
  <c r="BB56" i="1" s="1"/>
  <c r="F37" i="2"/>
  <c r="BD55" i="1" s="1"/>
  <c r="F37" i="3"/>
  <c r="BD56" i="1" s="1"/>
  <c r="J33" i="2"/>
  <c r="AV55" i="1" s="1"/>
  <c r="F33" i="3"/>
  <c r="AZ56" i="1" s="1"/>
  <c r="F35" i="2"/>
  <c r="BB55" i="1" s="1"/>
  <c r="F33" i="2"/>
  <c r="AZ55" i="1" s="1"/>
  <c r="J33" i="3"/>
  <c r="AV56" i="1" s="1"/>
  <c r="F36" i="3"/>
  <c r="BC56" i="1" s="1"/>
  <c r="F36" i="2"/>
  <c r="BC55" i="1" s="1"/>
  <c r="J569" i="2" l="1"/>
  <c r="J71" i="2" s="1"/>
  <c r="R553" i="2"/>
  <c r="R89" i="3"/>
  <c r="R88" i="3" s="1"/>
  <c r="P89" i="3"/>
  <c r="P88" i="3" s="1"/>
  <c r="AU56" i="1" s="1"/>
  <c r="R636" i="2"/>
  <c r="R106" i="2" s="1"/>
  <c r="T107" i="2"/>
  <c r="P636" i="2"/>
  <c r="T636" i="2"/>
  <c r="R107" i="2"/>
  <c r="P553" i="2"/>
  <c r="P107" i="2" s="1"/>
  <c r="T89" i="3"/>
  <c r="T88" i="3" s="1"/>
  <c r="BK636" i="2"/>
  <c r="J636" i="2"/>
  <c r="J72" i="2" s="1"/>
  <c r="BK107" i="2"/>
  <c r="J107" i="2" s="1"/>
  <c r="J60" i="2" s="1"/>
  <c r="BK89" i="3"/>
  <c r="J89" i="3" s="1"/>
  <c r="J60" i="3" s="1"/>
  <c r="BC54" i="1"/>
  <c r="W32" i="1" s="1"/>
  <c r="J34" i="2"/>
  <c r="AW55" i="1" s="1"/>
  <c r="AT55" i="1" s="1"/>
  <c r="BD54" i="1"/>
  <c r="W33" i="1" s="1"/>
  <c r="J34" i="3"/>
  <c r="AW56" i="1" s="1"/>
  <c r="AT56" i="1" s="1"/>
  <c r="F34" i="3"/>
  <c r="BA56" i="1" s="1"/>
  <c r="BB54" i="1"/>
  <c r="W31" i="1" s="1"/>
  <c r="AZ54" i="1"/>
  <c r="W29" i="1" s="1"/>
  <c r="F34" i="2"/>
  <c r="BA55" i="1" s="1"/>
  <c r="P106" i="2" l="1"/>
  <c r="AU55" i="1" s="1"/>
  <c r="BK106" i="2"/>
  <c r="J106" i="2" s="1"/>
  <c r="T106" i="2"/>
  <c r="BK88" i="3"/>
  <c r="J88" i="3" s="1"/>
  <c r="J59" i="3" s="1"/>
  <c r="AV54" i="1"/>
  <c r="AK29" i="1" s="1"/>
  <c r="AX54" i="1"/>
  <c r="AY54" i="1"/>
  <c r="AU54" i="1"/>
  <c r="BA54" i="1"/>
  <c r="AW54" i="1" s="1"/>
  <c r="AK30" i="1" s="1"/>
  <c r="J30" i="2" l="1"/>
  <c r="AG55" i="1" s="1"/>
  <c r="AN55" i="1" s="1"/>
  <c r="J59" i="2"/>
  <c r="J30" i="3"/>
  <c r="AG56" i="1" s="1"/>
  <c r="W30" i="1"/>
  <c r="AT54" i="1"/>
  <c r="J39" i="2" l="1"/>
  <c r="J39" i="3"/>
  <c r="AN56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<sst xmlns="http://schemas.openxmlformats.org/spreadsheetml/2006/main" count="9672" uniqueCount="1746">
  <si>
    <t>Export Komplet</t>
  </si>
  <si>
    <t>VZ</t>
  </si>
  <si>
    <t>2.0</t>
  </si>
  <si>
    <t>ZAMOK</t>
  </si>
  <si>
    <t>False</t>
  </si>
  <si>
    <t>{73dd5a46-e36d-48fc-8db7-aa1a0af90da9}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</si>
  <si>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</si>
  <si>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</si>
  <si>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</si>
  <si>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</si>
  <si>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</si>
  <si>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</si>
  <si>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</si>
  <si>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</si>
  <si>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</si>
  <si>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</si>
  <si>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</si>
  <si>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BD Veselí 22</t>
  </si>
  <si>
    <t>KSO:</t>
  </si>
  <si>
    <t/>
  </si>
  <si>
    <t>CC-CZ:</t>
  </si>
  <si>
    <t>Místo:</t>
  </si>
  <si>
    <t>Veselí</t>
  </si>
  <si>
    <t>Datum:</t>
  </si>
  <si>
    <t>9. 1. 2023</t>
  </si>
  <si>
    <t>Zadavatel:</t>
  </si>
  <si>
    <t>IČ:</t>
  </si>
  <si>
    <t xml:space="preserve">00298221 </t>
  </si>
  <si>
    <t>Město Odry</t>
  </si>
  <si>
    <t>DIČ:</t>
  </si>
  <si>
    <t>Uchazeč:</t>
  </si>
  <si>
    <t>Vyplň údaj</t>
  </si>
  <si>
    <t>Projektant:</t>
  </si>
  <si>
    <t xml:space="preserve">06923321 </t>
  </si>
  <si>
    <t xml:space="preserve">Made 4 BIM s.r.o.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</si>
  <si>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</si>
  <si>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</si>
  <si>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</si>
  <si>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</si>
  <si>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</si>
  <si>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</si>
  <si>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</si>
  <si>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</si>
  <si>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</si>
  <si>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</si>
  <si>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</si>
  <si>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</si>
  <si>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</si>
  <si>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</si>
  <si>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</si>
  <si>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</si>
  <si>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</si>
  <si>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</si>
  <si>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</si>
  <si>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</si>
  <si>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</si>
  <si>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</si>
  <si>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</si>
  <si>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</si>
  <si>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</si>
  <si>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</si>
  <si>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</si>
  <si>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</si>
  <si>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</si>
  <si>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</si>
  <si>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</si>
  <si>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</si>
  <si>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</si>
  <si>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</si>
  <si>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</si>
  <si>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</si>
  <si>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</si>
  <si>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</si>
  <si>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</si>
  <si>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</si>
  <si>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</si>
  <si>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</si>
  <si>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</si>
  <si>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</si>
  <si>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Zateplení BD</t>
  </si>
  <si>
    <t>STA</t>
  </si>
  <si>
    <t>{95b760fc-634c-403e-a2a4-7b932846804f}</t>
  </si>
  <si>
    <t>2</t>
  </si>
  <si>
    <t>Ústřední vytápění</t>
  </si>
  <si>
    <t>{a512d4f7-0121-48fd-94d1-fcef1582e1b4}</t>
  </si>
  <si>
    <t>KRYCÍ LIST SOUPISU PRACÍ</t>
  </si>
  <si>
    <t>Objekt:</t>
  </si>
  <si>
    <t>1 - Zateplení BD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</si>
  <si>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</si>
  <si>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</si>
  <si>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</si>
  <si>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</si>
  <si>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</si>
  <si>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</si>
  <si>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</si>
  <si>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</si>
  <si>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</si>
  <si>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</si>
  <si>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</si>
  <si>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</si>
  <si>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</si>
  <si>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</si>
  <si>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  61 - Úprava povrchů vnitřních</t>
  </si>
  <si>
    <t xml:space="preserve">      94 - Lešení a stavební výtahy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</si>
  <si>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</si>
  <si>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</si>
  <si>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</si>
  <si>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</si>
  <si>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</si>
  <si>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</si>
  <si>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</si>
  <si>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</si>
  <si>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</si>
  <si>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</si>
  <si>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</si>
  <si>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</si>
  <si>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</si>
  <si>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</si>
  <si>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</si>
  <si>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</si>
  <si>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</si>
  <si>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</si>
  <si>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</si>
  <si>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</si>
  <si>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</si>
  <si>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</si>
  <si>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</si>
  <si>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</si>
  <si>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</si>
  <si>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</si>
  <si>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</si>
  <si>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</si>
  <si>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</si>
  <si>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</si>
  <si>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</si>
  <si>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</si>
  <si>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</si>
  <si>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113107030</t>
  </si>
  <si>
    <t>Odstranění podkladu z betonu prostého tl do 100 mm při překopech ručně</t>
  </si>
  <si>
    <t>m2</t>
  </si>
  <si>
    <t>CS ÚRS 2022 02</t>
  </si>
  <si>
    <t>4</t>
  </si>
  <si>
    <t>1403805276</t>
  </si>
  <si>
    <t>PP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</si>
  <si>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</si>
  <si>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Online PSC</t>
  </si>
  <si>
    <t>https://podminky.urs.cz/item/CS_URS_2022_02/113107030</t>
  </si>
  <si>
    <t>VV</t>
  </si>
  <si>
    <t>mezi vchody</t>
  </si>
  <si>
    <t>8</t>
  </si>
  <si>
    <t>132151253</t>
  </si>
  <si>
    <t>Hloubení rýh nezapažených š do 2000 mm v hornině třídy těžitelnosti I skupiny 1 a 2 objem do 100 m3 strojně</t>
  </si>
  <si>
    <t>m3</t>
  </si>
  <si>
    <t>381831991</t>
  </si>
  <si>
    <t>Hloubení nezapažených rýh šířky přes 800 do 2 000 mm strojně s urovnáním dna do předepsaného profilu a spádu v hornině třídy těžitelnosti I skupiny 1 a 2 přes 50 do 100 m3</t>
  </si>
  <si>
    <t>https://podminky.urs.cz/item/CS_URS_2022_02/132151253</t>
  </si>
  <si>
    <t>izolace</t>
  </si>
  <si>
    <t>(6+6+2,5+11+5,5+5,5+9+8+6+2+9+11)*1</t>
  </si>
  <si>
    <t>3</t>
  </si>
  <si>
    <t>132351104</t>
  </si>
  <si>
    <t>Hloubení rýh nezapažených š do 800 mm v hornině třídy těžitelnosti II skupiny 4 objem přes 100 m3 strojně</t>
  </si>
  <si>
    <t>1192121927</t>
  </si>
  <si>
    <t>Hloubení nezapažených rýh šířky do 800 mm strojně s urovnáním dna do předepsaného profilu a spádu v hornině třídy těžitelnosti II skupiny 4 přes 100 m3</t>
  </si>
  <si>
    <t>https://podminky.urs.cz/item/CS_URS_2022_02/132351104</t>
  </si>
  <si>
    <t>kanalizace</t>
  </si>
  <si>
    <t>99*0,8*1,2</t>
  </si>
  <si>
    <t>151101101</t>
  </si>
  <si>
    <t>Zřízení příložného pažení a rozepření stěn rýh hl do 2 m</t>
  </si>
  <si>
    <t>-242612856</t>
  </si>
  <si>
    <t>Zřízení pažení a rozepření stěn rýh pro podzemní vedení příložné pro jakoukoliv mezerovitost, hloubky do 2 m</t>
  </si>
  <si>
    <t>https://podminky.urs.cz/item/CS_URS_2022_02/151101101</t>
  </si>
  <si>
    <t>99*1,2*2</t>
  </si>
  <si>
    <t>5</t>
  </si>
  <si>
    <t>151101111</t>
  </si>
  <si>
    <t>Odstranění příložného pažení a rozepření stěn rýh hl do 2 m</t>
  </si>
  <si>
    <t>1346686911</t>
  </si>
  <si>
    <t>Odstranění pažení a rozepření stěn rýh pro podzemní vedení s uložením materiálu na vzdálenost do 3 m od kraje výkopu příložné, hloubky do 2 m</t>
  </si>
  <si>
    <t>https://podminky.urs.cz/item/CS_URS_2022_02/151101111</t>
  </si>
  <si>
    <t>6</t>
  </si>
  <si>
    <t>162751117</t>
  </si>
  <si>
    <t>Vodorovné přemístění přes 9 000 do 10000 m výkopku/sypaniny z horniny třídy těžitelnosti I skupiny 1 až 3</t>
  </si>
  <si>
    <t>-1347144502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</si>
  <si>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</si>
  <si>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</si>
  <si>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-99*0,8*0,1</t>
  </si>
  <si>
    <t>-99*0,8*0,4</t>
  </si>
  <si>
    <t>Součet</t>
  </si>
  <si>
    <t>7</t>
  </si>
  <si>
    <t>171251201</t>
  </si>
  <si>
    <t>Uložení sypaniny na skládky nebo meziskládky</t>
  </si>
  <si>
    <t>1108315790</t>
  </si>
  <si>
    <t>Uložení sypaniny na skládky nebo meziskládky bez hutnění s upravením uložené sypaniny do předepsaného tvaru</t>
  </si>
  <si>
    <t>https://podminky.urs.cz/item/CS_URS_2022_02/171251201</t>
  </si>
  <si>
    <t>171201231</t>
  </si>
  <si>
    <t>Poplatek za uložení zeminy a kamení na recyklační skládce (skládkovné) kód odpadu 17 05 04</t>
  </si>
  <si>
    <t>t</t>
  </si>
  <si>
    <t>558031688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</si>
  <si>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</si>
  <si>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</si>
  <si>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55,44*1,8 'Přepočtené koeficientem množství</t>
  </si>
  <si>
    <t>9</t>
  </si>
  <si>
    <t>174151101</t>
  </si>
  <si>
    <t>Zásyp jam, šachet rýh nebo kolem objektů sypaninou se zhutněním</t>
  </si>
  <si>
    <t>-977974600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</si>
  <si>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</si>
  <si>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</si>
  <si>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99*0,8*0,1</t>
  </si>
  <si>
    <t>99*0,8*0,4</t>
  </si>
  <si>
    <t>10</t>
  </si>
  <si>
    <t>-1690931993</t>
  </si>
  <si>
    <t>11</t>
  </si>
  <si>
    <t>175151101</t>
  </si>
  <si>
    <t>Obsypání potrubí strojně sypaninou bez prohození, uloženou do 3 m</t>
  </si>
  <si>
    <t>2115267994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</si>
  <si>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</si>
  <si>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</si>
  <si>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12</t>
  </si>
  <si>
    <t>M</t>
  </si>
  <si>
    <t>58337344</t>
  </si>
  <si>
    <t>štěrkopísek frakce 0/32</t>
  </si>
  <si>
    <t>529129231</t>
  </si>
  <si>
    <t>31,68*2 'Přepočtené koeficientem množství</t>
  </si>
  <si>
    <t>13</t>
  </si>
  <si>
    <t>181411132</t>
  </si>
  <si>
    <t>Založení parkového trávníku výsevem pl do 1000 m2 ve svahu přes 1:5 do 1:2</t>
  </si>
  <si>
    <t>2010604003</t>
  </si>
  <si>
    <t>Založení trávníku na půdě předem připravené plochy do 1000 m2 výsevem včetně utažení parkového na svahu přes 1:5 do 1:2</t>
  </si>
  <si>
    <t>https://podminky.urs.cz/item/CS_URS_2022_02/181411132</t>
  </si>
  <si>
    <t>14</t>
  </si>
  <si>
    <t>00572410</t>
  </si>
  <si>
    <t>osivo směs travní parková</t>
  </si>
  <si>
    <t>kg</t>
  </si>
  <si>
    <t>1859046565</t>
  </si>
  <si>
    <t>280*0,05 'Přepočtené koeficientem množství</t>
  </si>
  <si>
    <t>181912111</t>
  </si>
  <si>
    <t>Úprava pláně v hornině třídy těžitelnosti I skupiny 3 bez zhutnění ručně</t>
  </si>
  <si>
    <t>-1386353801</t>
  </si>
  <si>
    <t>Úprava pláně vyrovnáním výškových rozdílů ručně v hornině třídy těžitelnosti I skupiny 3 bez zhutnění</t>
  </si>
  <si>
    <t>https://podminky.urs.cz/item/CS_URS_2022_02/181912111</t>
  </si>
  <si>
    <t>Zemní práce - přípravné a přidružené práce</t>
  </si>
  <si>
    <t>16</t>
  </si>
  <si>
    <t>113106021</t>
  </si>
  <si>
    <t>Rozebrání dlažeb při překopech komunikací pro pěší z betonových dlaždic ručně</t>
  </si>
  <si>
    <t>-1704450896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</si>
  <si>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</si>
  <si>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https://podminky.urs.cz/item/CS_URS_2022_02/113106021</t>
  </si>
  <si>
    <t>68*0,5</t>
  </si>
  <si>
    <t>Vodorovné konstrukce</t>
  </si>
  <si>
    <t>17</t>
  </si>
  <si>
    <t>451573111</t>
  </si>
  <si>
    <t>Lože pod potrubí otevřený výkop ze štěrkopísku</t>
  </si>
  <si>
    <t>-1646402490</t>
  </si>
  <si>
    <t>Lože pod potrubí, stoky a drobné objekty v otevřeném výkopu z písku a štěrkopísku do 63 mm</t>
  </si>
  <si>
    <t>https://podminky.urs.cz/item/CS_URS_2022_02/451573111</t>
  </si>
  <si>
    <t>Komunikace pozemní</t>
  </si>
  <si>
    <t>18</t>
  </si>
  <si>
    <t>451577877</t>
  </si>
  <si>
    <t>Podklad nebo lože pod dlažbu vodorovný nebo do sklonu 1:5 ze štěrkopísku tl přes 30 do 100 mm</t>
  </si>
  <si>
    <t>-1703979691</t>
  </si>
  <si>
    <t>Podklad nebo lože pod dlažbu (přídlažbu) v ploše vodorovné nebo ve sklonu do 1:5, tloušťky od 30 do 100 mm ze štěrkopísku</t>
  </si>
  <si>
    <t>https://podminky.urs.cz/item/CS_URS_2022_02/451577877</t>
  </si>
  <si>
    <t>okap chodník</t>
  </si>
  <si>
    <t>77*0,5</t>
  </si>
  <si>
    <t>19</t>
  </si>
  <si>
    <t>637211121</t>
  </si>
  <si>
    <t>Okapový chodník z betonových dlaždic tl 40 mm kladených do písku se zalitím spár MC</t>
  </si>
  <si>
    <t>1907800693</t>
  </si>
  <si>
    <t>Okapový chodník z dlaždic betonových se zalitím spár cementovou maltou do písku, tl. dlaždic 40 mm</t>
  </si>
  <si>
    <t>https://podminky.urs.cz/item/CS_URS_2022_02/637211121</t>
  </si>
  <si>
    <t>Úpravy povrchů, podlahy a osazování výplní</t>
  </si>
  <si>
    <t>20</t>
  </si>
  <si>
    <t>621131121</t>
  </si>
  <si>
    <t>Penetrační nátěr vnějších podhledů nanášený ručně</t>
  </si>
  <si>
    <t>-214886909</t>
  </si>
  <si>
    <t>Podkladní a spojovací vrstva vnějších omítaných ploch penetrace nanášená ručně podhledů</t>
  </si>
  <si>
    <t>https://podminky.urs.cz/item/CS_URS_2022_02/621131121</t>
  </si>
  <si>
    <t>K6</t>
  </si>
  <si>
    <t>pod okapy</t>
  </si>
  <si>
    <t>100*0,4</t>
  </si>
  <si>
    <t>vstup</t>
  </si>
  <si>
    <t>621142001</t>
  </si>
  <si>
    <t>Potažení vnějších podhledů sklovláknitým pletivem vtlačeným do tenkovrstvé hmoty</t>
  </si>
  <si>
    <t>-2147158804</t>
  </si>
  <si>
    <t>Potažení vnějších ploch pletivem v ploše nebo pruzích, na plném podkladu sklovláknitým vtlačením do tmelu podhledů</t>
  </si>
  <si>
    <t>https://podminky.urs.cz/item/CS_URS_2022_02/621142001</t>
  </si>
  <si>
    <t>22</t>
  </si>
  <si>
    <t>621541022</t>
  </si>
  <si>
    <t>Tenkovrstvá silikonsilikátová zatíraná omítka zrnitost 2,0 mm vnějších podhledů</t>
  </si>
  <si>
    <t>-190527054</t>
  </si>
  <si>
    <t>Omítka tenkovrstvá silikonsilikátová vnějších ploch probarvená bez penetrace, zatíraná (škrábaná), tloušťky 2,0 mm podhledů</t>
  </si>
  <si>
    <t>https://podminky.urs.cz/item/CS_URS_2022_02/621541022</t>
  </si>
  <si>
    <t>23</t>
  </si>
  <si>
    <t>622131121</t>
  </si>
  <si>
    <t>Penetrační nátěr vnějších stěn nanášený ručně</t>
  </si>
  <si>
    <t>-1061989432</t>
  </si>
  <si>
    <t>Podkladní a spojovací vrstva vnějších omítaných ploch penetrace nanášená ručně stěn</t>
  </si>
  <si>
    <t>https://podminky.urs.cz/item/CS_URS_2022_02/622131121</t>
  </si>
  <si>
    <t>sokl K1</t>
  </si>
  <si>
    <t>17,5+22,5+29+8+19+9+6+5,5+2,5</t>
  </si>
  <si>
    <t>(0,6+0,4+0,6+0,4)*4*0,2</t>
  </si>
  <si>
    <t>(0,6+0,8+0,6+0,8)*2*0,2</t>
  </si>
  <si>
    <t>fasáda K2</t>
  </si>
  <si>
    <t>376</t>
  </si>
  <si>
    <t>vstupy</t>
  </si>
  <si>
    <t xml:space="preserve">okna </t>
  </si>
  <si>
    <t>(1,5+1,8+1,5)*5*0,3</t>
  </si>
  <si>
    <t>(1,5+1,5+1,5)*13*0,3</t>
  </si>
  <si>
    <t>(0,6+0,9+0,6)*13*0,3</t>
  </si>
  <si>
    <t>(1,5+0,9+1,5)*2*0,3</t>
  </si>
  <si>
    <t>(0,6+0,9+0,6)*2*0,3</t>
  </si>
  <si>
    <t>1,5+0,3+1,5+1,1+1,1+1,2</t>
  </si>
  <si>
    <t>24</t>
  </si>
  <si>
    <t>622135011</t>
  </si>
  <si>
    <t>Vyrovnání podkladu vnějších stěn tmelem tl do 2 mm</t>
  </si>
  <si>
    <t>1430854244</t>
  </si>
  <si>
    <t>Vyrovnání nerovností podkladu vnějších omítaných ploch tmelem, tloušťky do 2 mm stěn</t>
  </si>
  <si>
    <t>https://podminky.urs.cz/item/CS_URS_2022_02/622135011</t>
  </si>
  <si>
    <t>25</t>
  </si>
  <si>
    <t>622135095</t>
  </si>
  <si>
    <t>Příplatek k vyrovnání vnějších stěn tmelem za každý dalších 1 mm tl</t>
  </si>
  <si>
    <t>462325938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</si>
  <si>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</si>
  <si>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https://podminky.urs.cz/item/CS_URS_2022_02/622135095</t>
  </si>
  <si>
    <t>552,96*2 'Přepočtené koeficientem množství</t>
  </si>
  <si>
    <t>26</t>
  </si>
  <si>
    <t>622142001</t>
  </si>
  <si>
    <t>Potažení vnějších stěn sklovláknitým pletivem vtlačeným do tenkovrstvé hmoty</t>
  </si>
  <si>
    <t>986161367</t>
  </si>
  <si>
    <t>Potažení vnějších ploch pletivem v ploše nebo pruzích, na plném podkladu sklovláknitým vtlačením do tmelu stěn</t>
  </si>
  <si>
    <t>https://podminky.urs.cz/item/CS_URS_2022_02/622142001</t>
  </si>
  <si>
    <t>27</t>
  </si>
  <si>
    <t>622143004</t>
  </si>
  <si>
    <t>Montáž omítkových samolepících začišťovacích profilů pro spojení s okenním rámem</t>
  </si>
  <si>
    <t>m</t>
  </si>
  <si>
    <t>1415375952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</si>
  <si>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</si>
  <si>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https://podminky.urs.cz/item/CS_URS_2022_02/622143004</t>
  </si>
  <si>
    <t>(1,5+1,8+1,5+1,8)*5</t>
  </si>
  <si>
    <t>(1,5+1,5+1,5+1,5)*13</t>
  </si>
  <si>
    <t>(0,6+0,9+0,6+0,9)*13</t>
  </si>
  <si>
    <t>(1,5+0,9+1,5+0,9)*2</t>
  </si>
  <si>
    <t>(0,6+0,9+0,6+0,9)*2</t>
  </si>
  <si>
    <t>dveře</t>
  </si>
  <si>
    <t>(2+1,5+2)</t>
  </si>
  <si>
    <t>(2+0,9+2)</t>
  </si>
  <si>
    <t>28</t>
  </si>
  <si>
    <t>59051476</t>
  </si>
  <si>
    <t>profil začišťovací PVC 9mm s výztužnou tkaninou pro ostění ETICS</t>
  </si>
  <si>
    <t>-802535089</t>
  </si>
  <si>
    <t>(1,5+1,8+1,5)*5</t>
  </si>
  <si>
    <t>(1,5+1,5+1,5)*13</t>
  </si>
  <si>
    <t>(0,6+0,9+0,6)*13</t>
  </si>
  <si>
    <t>(1,5+0,9+1,5)*2</t>
  </si>
  <si>
    <t>(0,6+0,9+0,6)*2</t>
  </si>
  <si>
    <t>132,2*1,1 'Přepočtené koeficientem množství</t>
  </si>
  <si>
    <t>29</t>
  </si>
  <si>
    <t>59051510</t>
  </si>
  <si>
    <t>profil začišťovací s okapnicí PVC s výztužnou tkaninou pro nadpraží ETICS</t>
  </si>
  <si>
    <t>1412093601</t>
  </si>
  <si>
    <t>(1,8)*5</t>
  </si>
  <si>
    <t>(1,5)*13</t>
  </si>
  <si>
    <t>(0,9)*13</t>
  </si>
  <si>
    <t>(0,9)*2</t>
  </si>
  <si>
    <t>(1,5)</t>
  </si>
  <si>
    <t>(0,9)</t>
  </si>
  <si>
    <t>46,2*1,1 'Přepočtené koeficientem množství</t>
  </si>
  <si>
    <t>30</t>
  </si>
  <si>
    <t>63127416</t>
  </si>
  <si>
    <t>profil rohový PVC 23x23mm s výztužnou tkaninou š 100mm pro ETICS</t>
  </si>
  <si>
    <t>224844176</t>
  </si>
  <si>
    <t>(1,5+1,5)*5</t>
  </si>
  <si>
    <t>(1,5+1,5)*13</t>
  </si>
  <si>
    <t>(0,6+0,6)*13</t>
  </si>
  <si>
    <t>(1,5+1,5)*2</t>
  </si>
  <si>
    <t>(0,6+0,6)*2</t>
  </si>
  <si>
    <t>(2+2)</t>
  </si>
  <si>
    <t>86*1,1 'Přepočtené koeficientem množství</t>
  </si>
  <si>
    <t>31</t>
  </si>
  <si>
    <t>622211021</t>
  </si>
  <si>
    <t>Montáž kontaktního zateplení vnějších stěn lepením a mechanickým kotvením polystyrénových desek do betonu a zdiva tl přes 80 do 120 mm</t>
  </si>
  <si>
    <t>-1399838553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</si>
  <si>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</si>
  <si>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https://podminky.urs.cz/item/CS_URS_2022_02/622211021</t>
  </si>
  <si>
    <t>32</t>
  </si>
  <si>
    <t>28376443</t>
  </si>
  <si>
    <t>deska XPS hrana rovná a strukturovaný povrch 300kPa tl 100mm</t>
  </si>
  <si>
    <t>-135865077</t>
  </si>
  <si>
    <t>119*1,03 'Přepočtené koeficientem množství</t>
  </si>
  <si>
    <t>33</t>
  </si>
  <si>
    <t>622211031</t>
  </si>
  <si>
    <t>Montáž kontaktního zateplení vnějších stěn lepením a mechanickým kotvením polystyrénových desek do betonu a zdiva tl přes 120 do 160 mm</t>
  </si>
  <si>
    <t>14431245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</si>
  <si>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</si>
  <si>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https://podminky.urs.cz/item/CS_URS_2022_02/622211031</t>
  </si>
  <si>
    <t>34</t>
  </si>
  <si>
    <t>28376044</t>
  </si>
  <si>
    <t>deska EPS grafitová fasádní λ=0,032 tl 160mm</t>
  </si>
  <si>
    <t>2130020075</t>
  </si>
  <si>
    <t>376*1,03 'Přepočtené koeficientem množství</t>
  </si>
  <si>
    <t>35</t>
  </si>
  <si>
    <t>622212051</t>
  </si>
  <si>
    <t>Montáž kontaktního zateplení vnějšího ostění, nadpraží nebo parapetu hl. špalety do 400 mm lepením desek z polystyrenu tl do 40 mm</t>
  </si>
  <si>
    <t>190489820</t>
  </si>
  <si>
    <t>Montáž kontaktního zateplení vnějšího ostění, nadpraží nebo parapetu lepením z polystyrenových desek hloubky špalet přes 200 do 400 mm, tloušťky desek do 40 mm</t>
  </si>
  <si>
    <t>https://podminky.urs.cz/item/CS_URS_2022_02/622212051</t>
  </si>
  <si>
    <t>36</t>
  </si>
  <si>
    <t>28376031</t>
  </si>
  <si>
    <t>deska EPS grafitová fasádní λ=0,032 tl 30mm</t>
  </si>
  <si>
    <t>-919472377</t>
  </si>
  <si>
    <t>36,54*1,1 'Přepočtené koeficientem množství</t>
  </si>
  <si>
    <t>37</t>
  </si>
  <si>
    <t>28376438</t>
  </si>
  <si>
    <t>deska XPS hrana rovná a strukturovaný povrch 250kPa tl 30mm</t>
  </si>
  <si>
    <t>-1808405180</t>
  </si>
  <si>
    <t>(1,8)*5*0,3</t>
  </si>
  <si>
    <t>(1,5)*13*0,3</t>
  </si>
  <si>
    <t>(0,9)*13*0,3</t>
  </si>
  <si>
    <t>(0,9)*2*0,3</t>
  </si>
  <si>
    <t>13,14*1,1 'Přepočtené koeficientem množství</t>
  </si>
  <si>
    <t>38</t>
  </si>
  <si>
    <t>427322871</t>
  </si>
  <si>
    <t>(0,6+0,4+0,6+0,4)*4</t>
  </si>
  <si>
    <t>(0,6+0,8+0,6+0,8)*2</t>
  </si>
  <si>
    <t>39</t>
  </si>
  <si>
    <t>-632992525</t>
  </si>
  <si>
    <t>2,72*1,1 'Přepočtené koeficientem množství</t>
  </si>
  <si>
    <t>40</t>
  </si>
  <si>
    <t>622221031</t>
  </si>
  <si>
    <t>Montáž kontaktního zateplení vnějších stěn lepením a mechanickým kotvením TI z minerální vlny s podélnou orientací do zdiva a betonu tl přes 120 do 160 mm</t>
  </si>
  <si>
    <t>1892412274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</si>
  <si>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</si>
  <si>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https://podminky.urs.cz/item/CS_URS_2022_02/622221031</t>
  </si>
  <si>
    <t>41</t>
  </si>
  <si>
    <t>63151538</t>
  </si>
  <si>
    <t>deska tepelně izolační minerální kontaktních fasád podélné vlákno λ=0,036 tl 160mm</t>
  </si>
  <si>
    <t>1571309371</t>
  </si>
  <si>
    <t>12*1,03 'Přepočtené koeficientem množství</t>
  </si>
  <si>
    <t>42</t>
  </si>
  <si>
    <t>622222051</t>
  </si>
  <si>
    <t>Montáž kontaktního zateplení vnějšího ostění, nadpraží nebo parapetu hl. špalety do 400 mm lepením desek z minerální vlny tl do 40 mm</t>
  </si>
  <si>
    <t>-1363296448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</si>
  <si>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</si>
  <si>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https://podminky.urs.cz/item/CS_URS_2022_02/622222051</t>
  </si>
  <si>
    <t>43</t>
  </si>
  <si>
    <t>63151518</t>
  </si>
  <si>
    <t>deska tepelně izolační minerální kontaktních fasád podélné vlákno λ=0,036 tl 40mm</t>
  </si>
  <si>
    <t>1026189380</t>
  </si>
  <si>
    <t>(2+1,5+2)*0,3</t>
  </si>
  <si>
    <t>(2+0,9+2)*0,3</t>
  </si>
  <si>
    <t>3,12*1,1 'Přepočtené koeficientem množství</t>
  </si>
  <si>
    <t>44</t>
  </si>
  <si>
    <t>622251101</t>
  </si>
  <si>
    <t>Příplatek k cenám kontaktního zateplení vnějších stěn za zápustnou montáž a použití tepelněizolačních zátek z polystyrenu</t>
  </si>
  <si>
    <t>1168154078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</si>
  <si>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</si>
  <si>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https://podminky.urs.cz/item/CS_URS_2022_02/622251101</t>
  </si>
  <si>
    <t>119+376</t>
  </si>
  <si>
    <t>45</t>
  </si>
  <si>
    <t>622251105</t>
  </si>
  <si>
    <t>Příplatek k cenám kontaktního zateplení vnějších stěn za zápustnou montáž a použití tepelněizolačních zátek z minerální vlny</t>
  </si>
  <si>
    <t>156350774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</si>
  <si>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</si>
  <si>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https://podminky.urs.cz/item/CS_URS_2022_02/622251105</t>
  </si>
  <si>
    <t>46</t>
  </si>
  <si>
    <t>622252001</t>
  </si>
  <si>
    <t>Montáž profilů kontaktního zateplení připevněných mechanicky</t>
  </si>
  <si>
    <t>1651959752</t>
  </si>
  <si>
    <t>Montáž profilů kontaktního zateplení zakládacích soklových připevněných hmoždinkami</t>
  </si>
  <si>
    <t>https://podminky.urs.cz/item/CS_URS_2022_02/622252001</t>
  </si>
  <si>
    <t>47</t>
  </si>
  <si>
    <t>59051653</t>
  </si>
  <si>
    <t>profil zakládací Al tl 0,7mm pro ETICS pro izolant tl 160mm</t>
  </si>
  <si>
    <t>-566696905</t>
  </si>
  <si>
    <t>90*1,1 'Přepočtené koeficientem množství</t>
  </si>
  <si>
    <t>48</t>
  </si>
  <si>
    <t>622252002</t>
  </si>
  <si>
    <t>Montáž profilů kontaktního zateplení lepených</t>
  </si>
  <si>
    <t>1563318045</t>
  </si>
  <si>
    <t>Montáž profilů kontaktního zateplení ostatních stěnových, dilatačních apod. lepených do tmelu</t>
  </si>
  <si>
    <t>https://podminky.urs.cz/item/CS_URS_2022_02/622252002</t>
  </si>
  <si>
    <t>100+56</t>
  </si>
  <si>
    <t>49</t>
  </si>
  <si>
    <t>-1069082047</t>
  </si>
  <si>
    <t>156*1,1 'Přepočtené koeficientem množství</t>
  </si>
  <si>
    <t>50</t>
  </si>
  <si>
    <t>622325112</t>
  </si>
  <si>
    <t>Oprava vnější vápenné hladké omítky členitosti 1 stěn v rozsahu přes 10 do 30 %</t>
  </si>
  <si>
    <t>-980916191</t>
  </si>
  <si>
    <t>Oprava vápenné omítky vnějších ploch stupně členitosti 1 hladké stěn, v rozsahu opravované plochy přes 10 do 30%</t>
  </si>
  <si>
    <t>https://podminky.urs.cz/item/CS_URS_2022_02/622325112</t>
  </si>
  <si>
    <t>6+6+2,5+11+5,5+5,5+9+8+6+2+9+11</t>
  </si>
  <si>
    <t>576,5*0,3 'Přepočtené koeficientem množství</t>
  </si>
  <si>
    <t>51</t>
  </si>
  <si>
    <t>622511112</t>
  </si>
  <si>
    <t>Tenkovrstvá akrylátová mozaiková střednězrnná omítka vnějších stěn</t>
  </si>
  <si>
    <t>455810064</t>
  </si>
  <si>
    <t>Omítka tenkovrstvá akrylátová vnějších ploch probarvená bez penetrace mozaiková střednězrnná stěn</t>
  </si>
  <si>
    <t>https://podminky.urs.cz/item/CS_URS_2022_02/622511112</t>
  </si>
  <si>
    <t>52</t>
  </si>
  <si>
    <t>622531022</t>
  </si>
  <si>
    <t>Tenkovrstvá silikonová zrnitá omítka zrnitost 2,0 mm vnějších stěn</t>
  </si>
  <si>
    <t>561141065</t>
  </si>
  <si>
    <t>Omítka tenkovrstvá silikonová vnějších ploch probarvená bez penetrace zatíraná (škrábaná), zrnitost 2,0 mm stěn</t>
  </si>
  <si>
    <t>https://podminky.urs.cz/item/CS_URS_2022_02/622531022</t>
  </si>
  <si>
    <t>53</t>
  </si>
  <si>
    <t>629135102</t>
  </si>
  <si>
    <t>Vyrovnávací vrstva pod klempířské prvky z MC š přes 150 do 300 mm</t>
  </si>
  <si>
    <t>981626029</t>
  </si>
  <si>
    <t>Vyrovnávací vrstva z cementové malty pod klempířskými prvky šířky přes 150 do 300 mm</t>
  </si>
  <si>
    <t>https://podminky.urs.cz/item/CS_URS_2022_02/629135102</t>
  </si>
  <si>
    <t>1,5*13</t>
  </si>
  <si>
    <t>1,8*5</t>
  </si>
  <si>
    <t>0,9*15</t>
  </si>
  <si>
    <t>0,6*2</t>
  </si>
  <si>
    <t>1,5</t>
  </si>
  <si>
    <t>54</t>
  </si>
  <si>
    <t>629991011</t>
  </si>
  <si>
    <t>Zakrytí výplní otvorů a svislých ploch fólií přilepenou lepící páskou</t>
  </si>
  <si>
    <t>976769072</t>
  </si>
  <si>
    <t>Zakrytí vnějších ploch před znečištěním včetně pozdějšího odkrytí výplní otvorů a svislých ploch fólií přilepenou lepící páskou</t>
  </si>
  <si>
    <t>https://podminky.urs.cz/item/CS_URS_2022_02/629991011</t>
  </si>
  <si>
    <t>1,8*1,5*5</t>
  </si>
  <si>
    <t>1,5*1,5*13</t>
  </si>
  <si>
    <t>0,9*0,6*13</t>
  </si>
  <si>
    <t>0,9*1,5*2</t>
  </si>
  <si>
    <t>0,6*0,9*2</t>
  </si>
  <si>
    <t>1,5*2</t>
  </si>
  <si>
    <t>0,9*2</t>
  </si>
  <si>
    <t>55</t>
  </si>
  <si>
    <t>629995101</t>
  </si>
  <si>
    <t>Očištění vnějších ploch tlakovou vodou</t>
  </si>
  <si>
    <t>2061424806</t>
  </si>
  <si>
    <t>Očištění vnějších ploch tlakovou vodou omytím</t>
  </si>
  <si>
    <t>https://podminky.urs.cz/item/CS_URS_2022_02/629995101</t>
  </si>
  <si>
    <t>56</t>
  </si>
  <si>
    <t>985131311</t>
  </si>
  <si>
    <t>Ruční dočištění ploch stěn, rubu kleneb a podlah ocelových kartáči</t>
  </si>
  <si>
    <t>-539510049</t>
  </si>
  <si>
    <t>Očištění ploch stěn, rubu kleneb a podlah ruční dočištění ocelovými kartáči</t>
  </si>
  <si>
    <t>https://podminky.urs.cz/item/CS_URS_2022_02/985131311</t>
  </si>
  <si>
    <t>57</t>
  </si>
  <si>
    <t>629995223</t>
  </si>
  <si>
    <t>Příplatek k cenám očištění vnějších ploch otryskáním za práci ve stísněném nebo uzavřeném prostoru</t>
  </si>
  <si>
    <t>-1204218774</t>
  </si>
  <si>
    <t>Očištění vnějších ploch tryskáním Příplatek k cenám za zvýšenou pracnost ve stísněném nebo uzavřeném prostoru</t>
  </si>
  <si>
    <t>https://podminky.urs.cz/item/CS_URS_2022_02/629995223</t>
  </si>
  <si>
    <t>Trubní vedení</t>
  </si>
  <si>
    <t>58</t>
  </si>
  <si>
    <t>871313121</t>
  </si>
  <si>
    <t>Montáž kanalizačního potrubí z PVC těsněné gumovým kroužkem otevřený výkop sklon do 20 % DN 160</t>
  </si>
  <si>
    <t>1141365545</t>
  </si>
  <si>
    <t>Montáž kanalizačního potrubí z plastů z tvrdého PVC těsněných gumovým kroužkem v otevřeném výkopu ve sklonu do 20 % DN 160</t>
  </si>
  <si>
    <t>https://podminky.urs.cz/item/CS_URS_2022_02/871313121</t>
  </si>
  <si>
    <t>51+48</t>
  </si>
  <si>
    <t>59</t>
  </si>
  <si>
    <t>28611173</t>
  </si>
  <si>
    <t>trubka kanalizační PVC DN 160x1000mm SN10</t>
  </si>
  <si>
    <t>-1520307293</t>
  </si>
  <si>
    <t>60</t>
  </si>
  <si>
    <t>894811113</t>
  </si>
  <si>
    <t>Revizní šachta z PVC typ přímý, DN 315/160 hl od 1360 do 1730 mm</t>
  </si>
  <si>
    <t>kus</t>
  </si>
  <si>
    <t>1499854933</t>
  </si>
  <si>
    <t>Revizní šachta z tvrdého PVC v otevřeném výkopu typ přímý (DN šachty/DN trubního vedení) DN 315/160, hloubka od 1360 do 1730 mm</t>
  </si>
  <si>
    <t>https://podminky.urs.cz/item/CS_URS_2022_02/894811113</t>
  </si>
  <si>
    <t>Ostatní konstrukce a práce, bourání</t>
  </si>
  <si>
    <t>61</t>
  </si>
  <si>
    <t>952901111</t>
  </si>
  <si>
    <t>Vyčištění budov bytové a občanské výstavby při výšce podlaží do 4 m</t>
  </si>
  <si>
    <t>-1329239739</t>
  </si>
  <si>
    <t>Vyčištění budov nebo objektů před předáním do užívání budov bytové nebo občanské výstavby, světlé výšky podlaží do 4 m</t>
  </si>
  <si>
    <t>https://podminky.urs.cz/item/CS_URS_2022_02/952901111</t>
  </si>
  <si>
    <t>1PP</t>
  </si>
  <si>
    <t>62</t>
  </si>
  <si>
    <t>978015341</t>
  </si>
  <si>
    <t>Otlučení (osekání) vnější vápenné nebo vápenocementové omítky stupně členitosti 1 a 2 v rozsahu přes 20 do 30 %</t>
  </si>
  <si>
    <t>-938341231</t>
  </si>
  <si>
    <t>Otlučení vápenných nebo vápenocementových omítek vnějších ploch s vyškrabáním spar a s očištěním zdiva stupně členitosti 1 a 2, v rozsahu přes 10 do 30 %</t>
  </si>
  <si>
    <t>https://podminky.urs.cz/item/CS_URS_2022_02/978015341</t>
  </si>
  <si>
    <t>997</t>
  </si>
  <si>
    <t>Přesun sutě</t>
  </si>
  <si>
    <t>63</t>
  </si>
  <si>
    <t>997013214</t>
  </si>
  <si>
    <t>Vnitrostaveništní doprava suti a vybouraných hmot pro budovy v přes 12 do 15 m ručně</t>
  </si>
  <si>
    <t>48957295</t>
  </si>
  <si>
    <t>Vnitrostaveništní doprava suti a vybouraných hmot vodorovně do 50 m svisle ručně pro budovy a haly výšky přes 12 do 15 m</t>
  </si>
  <si>
    <t>https://podminky.urs.cz/item/CS_URS_2022_02/997013214</t>
  </si>
  <si>
    <t>64</t>
  </si>
  <si>
    <t>997013501</t>
  </si>
  <si>
    <t>Odvoz suti a vybouraných hmot na skládku nebo meziskládku do 1 km se složením</t>
  </si>
  <si>
    <t>-2067964490</t>
  </si>
  <si>
    <t>Odvoz suti a vybouraných hmot na skládku nebo meziskládku se složením, na vzdálenost do 1 km</t>
  </si>
  <si>
    <t>https://podminky.urs.cz/item/CS_URS_2022_02/997013501</t>
  </si>
  <si>
    <t>65</t>
  </si>
  <si>
    <t>997013509</t>
  </si>
  <si>
    <t>Příplatek k odvozu suti a vybouraných hmot na skládku ZKD 1 km přes 1 km</t>
  </si>
  <si>
    <t>-1940578837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</si>
  <si>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</si>
  <si>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</si>
  <si>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27,211*14 'Přepočtené koeficientem množství</t>
  </si>
  <si>
    <t>66</t>
  </si>
  <si>
    <t>997013631</t>
  </si>
  <si>
    <t>Poplatek za uložení na skládce (skládkovné) stavebního odpadu směsného kód odpadu 17 09 04</t>
  </si>
  <si>
    <t>737051205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</si>
  <si>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</si>
  <si>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</si>
  <si>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998</t>
  </si>
  <si>
    <t>Přesun hmot</t>
  </si>
  <si>
    <t>67</t>
  </si>
  <si>
    <t>998017003</t>
  </si>
  <si>
    <t>Přesun hmot s omezením mechanizace pro budovy v přes 12 do 24 m</t>
  </si>
  <si>
    <t>-1526535684</t>
  </si>
  <si>
    <t>Přesun hmot pro budovy občanské výstavby, bydlení, výrobu a služby s omezením mechanizace vodorovná dopravní vzdálenost do 100 m pro budovy s jakoukoliv nosnou konstrukcí výšky přes 12 do 24 m</t>
  </si>
  <si>
    <t>https://podminky.urs.cz/item/CS_URS_2022_02/998017003</t>
  </si>
  <si>
    <t>Úprava povrchů vnitřních</t>
  </si>
  <si>
    <t>68</t>
  </si>
  <si>
    <t>611131121</t>
  </si>
  <si>
    <t>Penetrační disperzní nátěr vnitřních stropů nanášený ručně</t>
  </si>
  <si>
    <t>-660939254</t>
  </si>
  <si>
    <t>Podkladní a spojovací vrstva vnitřních omítaných ploch penetrace disperzní nanášená ručně stropů</t>
  </si>
  <si>
    <t>https://podminky.urs.cz/item/CS_URS_2022_02/611131121</t>
  </si>
  <si>
    <t>69</t>
  </si>
  <si>
    <t>621221021</t>
  </si>
  <si>
    <t>Montáž kontaktního zateplení vnějších podhledů lepením a mechanickým kotvením desek z minerální vlny s podélnou orientací do betonu a zdiva tl přes 80 do 120 mm</t>
  </si>
  <si>
    <t>1741788325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</si>
  <si>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</si>
  <si>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https://podminky.urs.cz/item/CS_URS_2022_02/621221021</t>
  </si>
  <si>
    <t>K5</t>
  </si>
  <si>
    <t>70</t>
  </si>
  <si>
    <t>63152379</t>
  </si>
  <si>
    <t>deska tepelně izolační minerální kontaktních pro podhledy finální s povrchovou úpravou λ=0,037 tl 100mm</t>
  </si>
  <si>
    <t>1732900963</t>
  </si>
  <si>
    <t>58*1,05 'Přepočtené koeficientem množství</t>
  </si>
  <si>
    <t>94</t>
  </si>
  <si>
    <t>Lešení a stavební výtahy</t>
  </si>
  <si>
    <t>71</t>
  </si>
  <si>
    <t>941211111</t>
  </si>
  <si>
    <t>Montáž lešení řadového rámového lehkého zatížení do 200 kg/m2 š od 0,6 do 0,9 m v do 10 m</t>
  </si>
  <si>
    <t>-1847005314</t>
  </si>
  <si>
    <t>Montáž lešení řadového rámového lehkého pracovního s podlahami s provozním zatížením tř. 3 do 200 kg/m2 šířky tř. SW06 od 0,6 do 0,9 m, výšky do 10 m</t>
  </si>
  <si>
    <t>https://podminky.urs.cz/item/CS_URS_2022_02/941211111</t>
  </si>
  <si>
    <t>Z</t>
  </si>
  <si>
    <t>125</t>
  </si>
  <si>
    <t>V</t>
  </si>
  <si>
    <t>93</t>
  </si>
  <si>
    <t>S</t>
  </si>
  <si>
    <t>180</t>
  </si>
  <si>
    <t>J</t>
  </si>
  <si>
    <t>210</t>
  </si>
  <si>
    <t>72</t>
  </si>
  <si>
    <t>941211211</t>
  </si>
  <si>
    <t>Příplatek k lešení řadovému rámovému lehkému š 0,9 m v přes 10 do 25 m za první a ZKD den použití</t>
  </si>
  <si>
    <t>-927153173</t>
  </si>
  <si>
    <t>Montáž lešení řadového rámového lehkého pracovního s podlahami s provozním zatížením tř. 3 do 200 kg/m2 Příplatek za první a každý další den použití lešení k ceně -1111 nebo -1112</t>
  </si>
  <si>
    <t>https://podminky.urs.cz/item/CS_URS_2022_02/941211211</t>
  </si>
  <si>
    <t>608*60 'Přepočtené koeficientem množství</t>
  </si>
  <si>
    <t>73</t>
  </si>
  <si>
    <t>941211811</t>
  </si>
  <si>
    <t>Demontáž lešení řadového rámového lehkého zatížení do 200 kg/m2 š od 0,6 do 0,9 m v do 10 m</t>
  </si>
  <si>
    <t>1892965493</t>
  </si>
  <si>
    <t>Demontáž lešení řadového rámového lehkého pracovního s provozním zatížením tř. 3 do 200 kg/m2 šířky tř. SW06 od 0,6 do 0,9 m, výšky do 10 m</t>
  </si>
  <si>
    <t>https://podminky.urs.cz/item/CS_URS_2022_02/941211811</t>
  </si>
  <si>
    <t>74</t>
  </si>
  <si>
    <t>944511111</t>
  </si>
  <si>
    <t>Montáž ochranné sítě z textilie z umělých vláken</t>
  </si>
  <si>
    <t>583961255</t>
  </si>
  <si>
    <t>Montáž ochranné sítě zavěšené na konstrukci lešení z textilie z umělých vláken</t>
  </si>
  <si>
    <t>https://podminky.urs.cz/item/CS_URS_2022_02/944511111</t>
  </si>
  <si>
    <t>75</t>
  </si>
  <si>
    <t>944511211</t>
  </si>
  <si>
    <t>Příplatek k ochranné síti za první a ZKD den použití</t>
  </si>
  <si>
    <t>96004148</t>
  </si>
  <si>
    <t>Montáž ochranné sítě Příplatek za první a každý další den použití sítě k ceně -1111</t>
  </si>
  <si>
    <t>https://podminky.urs.cz/item/CS_URS_2022_02/944511211</t>
  </si>
  <si>
    <t>76</t>
  </si>
  <si>
    <t>944511811</t>
  </si>
  <si>
    <t>Demontáž ochranné sítě z textilie z umělých vláken</t>
  </si>
  <si>
    <t>-2109228717</t>
  </si>
  <si>
    <t>Demontáž ochranné sítě zavěšené na konstrukci lešení z textilie z umělých vláken</t>
  </si>
  <si>
    <t>https://podminky.urs.cz/item/CS_URS_2022_02/944511811</t>
  </si>
  <si>
    <t>77</t>
  </si>
  <si>
    <t>944711113</t>
  </si>
  <si>
    <t>Montáž záchytné stříšky š přes 2 do 2,5 m</t>
  </si>
  <si>
    <t>1989406464</t>
  </si>
  <si>
    <t>Montáž záchytné stříšky zřizované současně s lehkým nebo těžkým lešením, šířky přes 2,0 do 2,5 m</t>
  </si>
  <si>
    <t>https://podminky.urs.cz/item/CS_URS_2022_02/944711113</t>
  </si>
  <si>
    <t>78</t>
  </si>
  <si>
    <t>944711213</t>
  </si>
  <si>
    <t>Příplatek k záchytné stříšce š do 2,5 m za první a ZKD den použití</t>
  </si>
  <si>
    <t>-370481167</t>
  </si>
  <si>
    <t>Montáž záchytné stříšky Příplatek za první a každý další den použití záchytné stříšky k ceně -1113</t>
  </si>
  <si>
    <t>https://podminky.urs.cz/item/CS_URS_2022_02/944711213</t>
  </si>
  <si>
    <t>6*60 'Přepočtené koeficientem množství</t>
  </si>
  <si>
    <t>79</t>
  </si>
  <si>
    <t>944711813</t>
  </si>
  <si>
    <t>Demontáž záchytné stříšky š přes 2 do 2,5 m</t>
  </si>
  <si>
    <t>424452112</t>
  </si>
  <si>
    <t>Demontáž záchytné stříšky zřizované současně s lehkým nebo těžkým lešením, šířky přes 2,0 do 2,5 m</t>
  </si>
  <si>
    <t>https://podminky.urs.cz/item/CS_URS_2022_02/944711813</t>
  </si>
  <si>
    <t>PSV</t>
  </si>
  <si>
    <t>Práce a dodávky PSV</t>
  </si>
  <si>
    <t>711</t>
  </si>
  <si>
    <t>Izolace proti vodě, vlhkosti a plynům</t>
  </si>
  <si>
    <t>80</t>
  </si>
  <si>
    <t>711112001</t>
  </si>
  <si>
    <t>Provedení izolace proti zemní vlhkosti svislé za studena nátěrem penetračním</t>
  </si>
  <si>
    <t>-264267219</t>
  </si>
  <si>
    <t>Provedení izolace proti zemní vlhkosti natěradly a tmely za studena na ploše svislé S nátěrem penetračním</t>
  </si>
  <si>
    <t>https://podminky.urs.cz/item/CS_URS_2022_02/711112001</t>
  </si>
  <si>
    <t>81</t>
  </si>
  <si>
    <t>11163150</t>
  </si>
  <si>
    <t>lak penetrační asfaltový</t>
  </si>
  <si>
    <t>790065536</t>
  </si>
  <si>
    <t>81,5*0,0004 'Přepočtené koeficientem množství</t>
  </si>
  <si>
    <t>82</t>
  </si>
  <si>
    <t>711142559</t>
  </si>
  <si>
    <t>Provedení izolace proti zemní vlhkosti pásy přitavením svislé NAIP</t>
  </si>
  <si>
    <t>-1952930415</t>
  </si>
  <si>
    <t>Provedení izolace proti zemní vlhkosti pásy přitavením NAIP na ploše svislé S</t>
  </si>
  <si>
    <t>https://podminky.urs.cz/item/CS_URS_2022_02/711142559</t>
  </si>
  <si>
    <t>83</t>
  </si>
  <si>
    <t>62853004</t>
  </si>
  <si>
    <t>pás asfaltový natavitelný modifikovaný SBS tl 4,0mm s vložkou ze skleněné tkaniny a spalitelnou PE fólií nebo jemnozrnným minerálním posypem na horním povrchu</t>
  </si>
  <si>
    <t>-740319456</t>
  </si>
  <si>
    <t>81,5*1,1 'Přepočtené koeficientem množství</t>
  </si>
  <si>
    <t>84</t>
  </si>
  <si>
    <t>1555174570</t>
  </si>
  <si>
    <t>85</t>
  </si>
  <si>
    <t>62855001</t>
  </si>
  <si>
    <t>pás asfaltový natavitelný modifikovaný SBS tl 4,0mm s vložkou z polyesterové rohože a spalitelnou PE fólií nebo jemnozrnným minerálním posypem na horním povrchu</t>
  </si>
  <si>
    <t>-553133389</t>
  </si>
  <si>
    <t>86</t>
  </si>
  <si>
    <t>711161215</t>
  </si>
  <si>
    <t>Izolace proti zemní vlhkosti nopovou fólií svislá, nopek v 20,0 mm, tl do 1,0 mm</t>
  </si>
  <si>
    <t>-1408368124</t>
  </si>
  <si>
    <t>Izolace proti zemní vlhkosti a beztlakové vodě nopovými fóliemi na ploše svislé S vrstva ochranná, odvětrávací a drenážní výška nopku 20,0 mm, tl. fólie do 1,0 mm</t>
  </si>
  <si>
    <t>https://podminky.urs.cz/item/CS_URS_2022_02/711161215</t>
  </si>
  <si>
    <t>87</t>
  </si>
  <si>
    <t>711161384</t>
  </si>
  <si>
    <t>Izolace proti zemní vlhkosti nopovou fólií ukončení provětrávací lištou</t>
  </si>
  <si>
    <t>-31638025</t>
  </si>
  <si>
    <t>Izolace proti zemní vlhkosti a beztlakové vodě nopovými fóliemi ostatní ukončení izolace provětrávací lištou</t>
  </si>
  <si>
    <t>https://podminky.urs.cz/item/CS_URS_2022_02/711161384</t>
  </si>
  <si>
    <t>88</t>
  </si>
  <si>
    <t>998711202</t>
  </si>
  <si>
    <t>Přesun hmot procentní pro izolace proti vodě, vlhkosti a plynům v objektech v přes 6 do 12 m</t>
  </si>
  <si>
    <t>%</t>
  </si>
  <si>
    <t>624039089</t>
  </si>
  <si>
    <t>Přesun hmot pro izolace proti vodě, vlhkosti a plynům stanovený procentní sazbou (%) z ceny vodorovná dopravní vzdálenost do 50 m v objektech výšky přes 6 do 12 m</t>
  </si>
  <si>
    <t>https://podminky.urs.cz/item/CS_URS_2022_02/998711202</t>
  </si>
  <si>
    <t>712</t>
  </si>
  <si>
    <t>Povlakové krytiny</t>
  </si>
  <si>
    <t>89</t>
  </si>
  <si>
    <t>712600841</t>
  </si>
  <si>
    <t>Odstranění povlakové krytiny střech přes 30° odškrabáním mechu s urovnáním povrchu a očištěním</t>
  </si>
  <si>
    <t>-1669717269</t>
  </si>
  <si>
    <t>Ostatní práce při odstranění povlakové krytiny střech šikmých přes 30° mechu odškrabáním a očistěním s urovnáním povrchu</t>
  </si>
  <si>
    <t>https://podminky.urs.cz/item/CS_URS_2022_02/712600841</t>
  </si>
  <si>
    <t>131+94+20+13+116</t>
  </si>
  <si>
    <t>90</t>
  </si>
  <si>
    <t>712600845</t>
  </si>
  <si>
    <t>Demontáž ventilační hlavice na střeše sklonu přes 30°</t>
  </si>
  <si>
    <t>992618561</t>
  </si>
  <si>
    <t>Ostatní práce při odstranění povlakové krytiny střech šikmých přes 30° doplňků ventilační hlavice</t>
  </si>
  <si>
    <t>https://podminky.urs.cz/item/CS_URS_2022_02/712600845</t>
  </si>
  <si>
    <t>713</t>
  </si>
  <si>
    <t>Izolace tepelné</t>
  </si>
  <si>
    <t>91</t>
  </si>
  <si>
    <t>713110813</t>
  </si>
  <si>
    <t>Odstranění tepelné izolace stropů volně kladené z vláknitých materiálů suchých tl přes 100 mm</t>
  </si>
  <si>
    <t>1401291589</t>
  </si>
  <si>
    <t>Odstranění tepelné izolace stropů nebo podhledů z rohoží, pásů, dílců, desek, bloků volně kladených z vláknitých materiálů suchých, tloušťka izolace přes 100 mm</t>
  </si>
  <si>
    <t>https://podminky.urs.cz/item/CS_URS_2022_02/713110813</t>
  </si>
  <si>
    <t>půda 2NP</t>
  </si>
  <si>
    <t>půda 1NP</t>
  </si>
  <si>
    <t>188+22</t>
  </si>
  <si>
    <t>92</t>
  </si>
  <si>
    <t>713121121</t>
  </si>
  <si>
    <t>Montáž izolace tepelné podlah volně kladenými rohožemi, pásy, dílci, deskami 2 vrstvy</t>
  </si>
  <si>
    <t>-1725594639</t>
  </si>
  <si>
    <t>Montáž tepelné izolace podlah rohožemi, pásy, deskami, dílci, bloky (izolační materiál ve specifikaci) kladenými volně dvouvrstvá</t>
  </si>
  <si>
    <t>https://podminky.urs.cz/item/CS_URS_2022_02/713121121</t>
  </si>
  <si>
    <t xml:space="preserve">K4 </t>
  </si>
  <si>
    <t>63148105</t>
  </si>
  <si>
    <t>deska tepelně izolační minerální univerzální λ=0,038-0,039 tl 120mm</t>
  </si>
  <si>
    <t>1457101316</t>
  </si>
  <si>
    <t>287*2,03 'Přepočtené koeficientem množství</t>
  </si>
  <si>
    <t>713122111</t>
  </si>
  <si>
    <t>Parotěsná vrstva pro pochozí půdy vodorovná</t>
  </si>
  <si>
    <t>-1525086467</t>
  </si>
  <si>
    <t>Izolace pro pochozí půdy parotěsná vrstva na ploše vodorovné V</t>
  </si>
  <si>
    <t>https://podminky.urs.cz/item/CS_URS_2022_02/713122111</t>
  </si>
  <si>
    <t>95</t>
  </si>
  <si>
    <t>713191133</t>
  </si>
  <si>
    <t>Montáž izolace tepelné podlah, stropů vrchem nebo střech překrytí fólií s přelepeným spojem</t>
  </si>
  <si>
    <t>2013020650</t>
  </si>
  <si>
    <t>Montáž tepelné izolace stavebních konstrukcí - doplňky a konstrukční součásti podlah, stropů vrchem nebo střech překrytím fólií položenou volně s přelepením spojů</t>
  </si>
  <si>
    <t>https://podminky.urs.cz/item/CS_URS_2022_02/713191133</t>
  </si>
  <si>
    <t>96</t>
  </si>
  <si>
    <t>63150819</t>
  </si>
  <si>
    <t>fólie kontaktní difuzně propustná pro doplňkovou hydroizolační vrstvu, jednovrstvá mikrovláknitá s funkční vrstvou tl 220μm</t>
  </si>
  <si>
    <t>-1084746833</t>
  </si>
  <si>
    <t>287*1,1 'Přepočtené koeficientem množství</t>
  </si>
  <si>
    <t>97</t>
  </si>
  <si>
    <t>998713102</t>
  </si>
  <si>
    <t>Přesun hmot tonážní pro izolace tepelné v objektech v přes 6 do 12 m</t>
  </si>
  <si>
    <t>-884772014</t>
  </si>
  <si>
    <t>Přesun hmot pro izolace tepelné stanovený z hmotnosti přesunovaného materiálu vodorovná dopravní vzdálenost do 50 m v objektech výšky přes 6 m do 12 m</t>
  </si>
  <si>
    <t>https://podminky.urs.cz/item/CS_URS_2022_02/998713102</t>
  </si>
  <si>
    <t>721</t>
  </si>
  <si>
    <t>Zdravotechnika - vnitřní kanalizace</t>
  </si>
  <si>
    <t>98</t>
  </si>
  <si>
    <t>721242105</t>
  </si>
  <si>
    <t>Lapač střešních splavenin z PP se zápachovou klapkou a lapacím košem DN 110</t>
  </si>
  <si>
    <t>1116105688</t>
  </si>
  <si>
    <t>Lapače střešních splavenin polypropylenové (PP) se svislým odtokem DN 110</t>
  </si>
  <si>
    <t>https://podminky.urs.cz/item/CS_URS_2022_02/721242105</t>
  </si>
  <si>
    <t>99</t>
  </si>
  <si>
    <t>721273153</t>
  </si>
  <si>
    <t>Hlavice ventilační polypropylen PP DN 110</t>
  </si>
  <si>
    <t>-285206224</t>
  </si>
  <si>
    <t>Ventilační hlavice z polypropylenu (PP) DN 110</t>
  </si>
  <si>
    <t>https://podminky.urs.cz/item/CS_URS_2022_02/721273153</t>
  </si>
  <si>
    <t>741</t>
  </si>
  <si>
    <t>Elektroinstalace - silnoproud</t>
  </si>
  <si>
    <t>100</t>
  </si>
  <si>
    <t>741370002</t>
  </si>
  <si>
    <t>Montáž svítidlo žárovkové bytové stropní přisazené 1 zdroj se sklem</t>
  </si>
  <si>
    <t>1868479971</t>
  </si>
  <si>
    <t>Montáž svítidel žárovkových se zapojením vodičů bytových nebo společenských místností stropních přisazených 1 zdroj se sklem</t>
  </si>
  <si>
    <t>https://podminky.urs.cz/item/CS_URS_2022_02/741370002</t>
  </si>
  <si>
    <t>101</t>
  </si>
  <si>
    <t>741374811</t>
  </si>
  <si>
    <t>Demontáž osvětlovacího modulového systému bodového vestavného se zachováním funkčnosti</t>
  </si>
  <si>
    <t>1075591900</t>
  </si>
  <si>
    <t>Demontáž svítidel se zachováním funkčnosti interiérových modulového systému bodových vestavných</t>
  </si>
  <si>
    <t>https://podminky.urs.cz/item/CS_URS_2022_02/741374811</t>
  </si>
  <si>
    <t>102</t>
  </si>
  <si>
    <t>741410001</t>
  </si>
  <si>
    <t>Montáž vodič uzemňovací pásek D do 120 mm2 na povrchu</t>
  </si>
  <si>
    <t>1752532459</t>
  </si>
  <si>
    <t>Montáž uzemňovacího vedení s upevněním, propojením a připojením pomocí svorek na povrchu pásku průřezu do 120 mm2</t>
  </si>
  <si>
    <t>https://podminky.urs.cz/item/CS_URS_2022_02/741410001</t>
  </si>
  <si>
    <t>103</t>
  </si>
  <si>
    <t>35442062</t>
  </si>
  <si>
    <t>pás zemnící 30x4mm FeZn</t>
  </si>
  <si>
    <t>-1160306607</t>
  </si>
  <si>
    <t>104</t>
  </si>
  <si>
    <t>35441073</t>
  </si>
  <si>
    <t>drát D 10mm FeZn</t>
  </si>
  <si>
    <t>-1694566093</t>
  </si>
  <si>
    <t>105</t>
  </si>
  <si>
    <t>741420001</t>
  </si>
  <si>
    <t>Montáž drát nebo lano hromosvodné svodové D do 10 mm s podpěrou</t>
  </si>
  <si>
    <t>1570772881</t>
  </si>
  <si>
    <t>Montáž hromosvodného vedení svodových drátů nebo lan s podpěrami, Ø do 10 mm</t>
  </si>
  <si>
    <t>https://podminky.urs.cz/item/CS_URS_2022_02/741420001</t>
  </si>
  <si>
    <t>106</t>
  </si>
  <si>
    <t>35441077</t>
  </si>
  <si>
    <t>drát D 8mm AlMgSi</t>
  </si>
  <si>
    <t>-647831828</t>
  </si>
  <si>
    <t>110*0,5 'Přepočtené koeficientem množství</t>
  </si>
  <si>
    <t>107</t>
  </si>
  <si>
    <t>35441714</t>
  </si>
  <si>
    <t>podpěra vedení hromosvodu na plechovou krytinu, nerez</t>
  </si>
  <si>
    <t>1177618030</t>
  </si>
  <si>
    <t>108</t>
  </si>
  <si>
    <t>35441690</t>
  </si>
  <si>
    <t>podpěra vedení hromosvodu do zdiva, Cu</t>
  </si>
  <si>
    <t>1592244983</t>
  </si>
  <si>
    <t>109</t>
  </si>
  <si>
    <t>35441925</t>
  </si>
  <si>
    <t>svorka zkušební pro lano D 6-12mm, FeZn</t>
  </si>
  <si>
    <t>-556818064</t>
  </si>
  <si>
    <t>110</t>
  </si>
  <si>
    <t>35441875</t>
  </si>
  <si>
    <t>svorka křížová pro vodič D 6-10mm</t>
  </si>
  <si>
    <t>-510380164</t>
  </si>
  <si>
    <t>111</t>
  </si>
  <si>
    <t>35441905</t>
  </si>
  <si>
    <t>svorka připojovací k připojení okapových žlabů</t>
  </si>
  <si>
    <t>495548027</t>
  </si>
  <si>
    <t>112</t>
  </si>
  <si>
    <t>35431162</t>
  </si>
  <si>
    <t>svorka univerzální pro lano 6-50mm2</t>
  </si>
  <si>
    <t>-293958358</t>
  </si>
  <si>
    <t>113</t>
  </si>
  <si>
    <t>741420051</t>
  </si>
  <si>
    <t>Montáž vedení hromosvodné-úhelník nebo trubka s držáky do zdiva</t>
  </si>
  <si>
    <t>-1136767013</t>
  </si>
  <si>
    <t>Montáž hromosvodného vedení ochranných prvků úhelníků nebo trubek s držáky do zdiva</t>
  </si>
  <si>
    <t>https://podminky.urs.cz/item/CS_URS_2022_02/741420051</t>
  </si>
  <si>
    <t>114</t>
  </si>
  <si>
    <t>35441830</t>
  </si>
  <si>
    <t>úhelník ochranný na ochranu svodu - 1700mm, FeZn</t>
  </si>
  <si>
    <t>-2145121839</t>
  </si>
  <si>
    <t>115</t>
  </si>
  <si>
    <t>741430004</t>
  </si>
  <si>
    <t>Montáž tyč jímací délky do 3 m na střešní hřeben</t>
  </si>
  <si>
    <t>691096159</t>
  </si>
  <si>
    <t>Montáž jímacích tyčí délky do 3 m, na střešní hřeben</t>
  </si>
  <si>
    <t>https://podminky.urs.cz/item/CS_URS_2022_02/741430004</t>
  </si>
  <si>
    <t>116</t>
  </si>
  <si>
    <t>35441860</t>
  </si>
  <si>
    <t>svorka FeZn k jímací tyči - 4 šrouby</t>
  </si>
  <si>
    <t>-1670790450</t>
  </si>
  <si>
    <t>117</t>
  </si>
  <si>
    <t>35441055</t>
  </si>
  <si>
    <t>tyč jímací s kovaným hrotem 1500mm FeZn</t>
  </si>
  <si>
    <t>1079257635</t>
  </si>
  <si>
    <t>118</t>
  </si>
  <si>
    <t>35441124</t>
  </si>
  <si>
    <t>tyč jímací s rovným koncem 3000mm nerez</t>
  </si>
  <si>
    <t>-121560106</t>
  </si>
  <si>
    <t>742</t>
  </si>
  <si>
    <t>Elektroinstalace - slaboproud</t>
  </si>
  <si>
    <t>119</t>
  </si>
  <si>
    <t>742310002</t>
  </si>
  <si>
    <t>Montáž komunikačního tabla k domácímu telefonu</t>
  </si>
  <si>
    <t>927221059</t>
  </si>
  <si>
    <t>Montáž domovního telefonu komunikačního tabla</t>
  </si>
  <si>
    <t>https://podminky.urs.cz/item/CS_URS_2022_02/742310002</t>
  </si>
  <si>
    <t>120</t>
  </si>
  <si>
    <t>742310802</t>
  </si>
  <si>
    <t>Demontáž komunikačního tabla k domácímu telefonu</t>
  </si>
  <si>
    <t>570254531</t>
  </si>
  <si>
    <t>Demontáž domovního telefonu komunikačního tabla</t>
  </si>
  <si>
    <t>https://podminky.urs.cz/item/CS_URS_2022_02/742310802</t>
  </si>
  <si>
    <t>751</t>
  </si>
  <si>
    <t>Vzduchotechnika</t>
  </si>
  <si>
    <t>121</t>
  </si>
  <si>
    <t>751398021</t>
  </si>
  <si>
    <t>Montáž větrací mřížky stěnové do 0,040 m2</t>
  </si>
  <si>
    <t>1590624539</t>
  </si>
  <si>
    <t>Montáž ostatních zařízení větrací mřížky stěnové, průřezu do 0,040 m2</t>
  </si>
  <si>
    <t>https://podminky.urs.cz/item/CS_URS_2022_02/751398021</t>
  </si>
  <si>
    <t>122</t>
  </si>
  <si>
    <t>55341426</t>
  </si>
  <si>
    <t>mřížka větrací nerezová se síťovinou 200x200mm</t>
  </si>
  <si>
    <t>-2109099047</t>
  </si>
  <si>
    <t>123</t>
  </si>
  <si>
    <t>751525082</t>
  </si>
  <si>
    <t>Montáž potrubí plastového kruhového bez příruby D přes 100 do 200 mm</t>
  </si>
  <si>
    <t>-863131764</t>
  </si>
  <si>
    <t>Montáž potrubí plastového kruhového bez příruby, průměru přes 100 do 200 mm</t>
  </si>
  <si>
    <t>https://podminky.urs.cz/item/CS_URS_2022_02/751525082</t>
  </si>
  <si>
    <t>8*0,2</t>
  </si>
  <si>
    <t>124</t>
  </si>
  <si>
    <t>28619324</t>
  </si>
  <si>
    <t>trubka kanalizační PE-HD D 160mm</t>
  </si>
  <si>
    <t>3161925</t>
  </si>
  <si>
    <t>1,6*1,1 'Přepočtené koeficientem množství</t>
  </si>
  <si>
    <t>998751101</t>
  </si>
  <si>
    <t>Přesun hmot tonážní pro vzduchotechniku v objektech výšky do 12 m</t>
  </si>
  <si>
    <t>694997711</t>
  </si>
  <si>
    <t>Přesun hmot pro vzduchotechniku stanovený z hmotnosti přesunovaného materiálu vodorovná dopravní vzdálenost do 100 m v objektech výšky do 12 m</t>
  </si>
  <si>
    <t>https://podminky.urs.cz/item/CS_URS_2022_02/998751101</t>
  </si>
  <si>
    <t>762</t>
  </si>
  <si>
    <t>Konstrukce tesařské</t>
  </si>
  <si>
    <t>126</t>
  </si>
  <si>
    <t>762083111</t>
  </si>
  <si>
    <t>Impregnace řeziva proti dřevokaznému hmyzu a houbám máčením třída ohrožení 1 a 2</t>
  </si>
  <si>
    <t>-1497418860</t>
  </si>
  <si>
    <t>Impregnace řeziva máčením proti dřevokaznému hmyzu a houbám, třída ohrožení 1 a 2 (dřevo v interiéru)</t>
  </si>
  <si>
    <t>https://podminky.urs.cz/item/CS_URS_2022_02/762083111</t>
  </si>
  <si>
    <t>0,14*0,18*36</t>
  </si>
  <si>
    <t>127</t>
  </si>
  <si>
    <t>762331932</t>
  </si>
  <si>
    <t>Vyřezání části střešní vazby průřezové pl řeziva přes 224 do 288 cm2 dl přes 3 do 5 m</t>
  </si>
  <si>
    <t>-598505940</t>
  </si>
  <si>
    <t>Vyřezání části střešní vazby vázané konstrukce krovů průřezové plochy řeziva přes 224 do 288 cm2, délky vyřezané části krovového prvku přes 3 do 5 m</t>
  </si>
  <si>
    <t>https://podminky.urs.cz/item/CS_URS_2022_02/762331932</t>
  </si>
  <si>
    <t>128</t>
  </si>
  <si>
    <t>762332923</t>
  </si>
  <si>
    <t>Doplnění části střešní vazby hranoly průřezové pl přes 224 do 288 cm2 včetně materiálu</t>
  </si>
  <si>
    <t>-1210654548</t>
  </si>
  <si>
    <t>Doplnění střešní vazby řezivem (materiál v ceně) průřezové plochy přes 224 do 288 cm2</t>
  </si>
  <si>
    <t>https://podminky.urs.cz/item/CS_URS_2022_02/762332923</t>
  </si>
  <si>
    <t>129</t>
  </si>
  <si>
    <t>762342314</t>
  </si>
  <si>
    <t>Montáž laťování na střechách složitých sklonu do 60° osové vzdálenosti přes 150 do 360 mm</t>
  </si>
  <si>
    <t>-94840996</t>
  </si>
  <si>
    <t>Montáž laťování střech složitých sklonu do 60° při osové vzdálenosti latí přes 150 do 360 mm</t>
  </si>
  <si>
    <t>https://podminky.urs.cz/item/CS_URS_2022_02/762342314</t>
  </si>
  <si>
    <t>130</t>
  </si>
  <si>
    <t>60514105</t>
  </si>
  <si>
    <t>řezivo jehličnaté lať pevnostní třída S10-13 průřez 30x50mm</t>
  </si>
  <si>
    <t>-668676620</t>
  </si>
  <si>
    <t>0,03*0,05*1*3,5*374*1,2</t>
  </si>
  <si>
    <t>131</t>
  </si>
  <si>
    <t>762342441</t>
  </si>
  <si>
    <t>Montáž lišt trojúhelníkových sklonu do 60°</t>
  </si>
  <si>
    <t>248946001</t>
  </si>
  <si>
    <t>Montáž laťování montáž lišt trojúhelníkových</t>
  </si>
  <si>
    <t>https://podminky.urs.cz/item/CS_URS_2022_02/762342441</t>
  </si>
  <si>
    <t>374*2,5</t>
  </si>
  <si>
    <t>132</t>
  </si>
  <si>
    <t>60514106</t>
  </si>
  <si>
    <t>řezivo jehličnaté lať pevnostní třída S10-13 průřez 40x60mm</t>
  </si>
  <si>
    <t>-1251026656</t>
  </si>
  <si>
    <t>0,04*0,06*935*1,2</t>
  </si>
  <si>
    <t>133</t>
  </si>
  <si>
    <t>762342811</t>
  </si>
  <si>
    <t>Demontáž laťování střech z latí osové vzdálenosti do 0,22 m</t>
  </si>
  <si>
    <t>2128041374</t>
  </si>
  <si>
    <t>Demontáž bednění a laťování laťování střech sklonu do 60° se všemi nadstřešními konstrukcemi, z latí průřezové plochy do 25 cm2 při osové vzdálenosti do 0,22 m</t>
  </si>
  <si>
    <t>https://podminky.urs.cz/item/CS_URS_2022_02/762342811</t>
  </si>
  <si>
    <t>134</t>
  </si>
  <si>
    <t>762395000</t>
  </si>
  <si>
    <t>Spojovací prostředky krovů, bednění, laťování, nadstřešních konstrukcí</t>
  </si>
  <si>
    <t>1251592051</t>
  </si>
  <si>
    <t>Spojovací prostředky krovů, bednění a laťování, nadstřešních konstrukcí svory, prkna, hřebíky, pásová ocel, vruty</t>
  </si>
  <si>
    <t>https://podminky.urs.cz/item/CS_URS_2022_02/762395000</t>
  </si>
  <si>
    <t>135</t>
  </si>
  <si>
    <t>762795000</t>
  </si>
  <si>
    <t>Spojovací prostředky pro montáž prostorových vázaných kcí</t>
  </si>
  <si>
    <t>1313203437</t>
  </si>
  <si>
    <t>Spojovací prostředky prostorových vázaných konstrukcí hřebíky, svory, fixační prkna</t>
  </si>
  <si>
    <t>https://podminky.urs.cz/item/CS_URS_2022_02/762795000</t>
  </si>
  <si>
    <t>136</t>
  </si>
  <si>
    <t>762511247</t>
  </si>
  <si>
    <t>Podlahové kce podkladové z desek OSB tl 25 mm na sraz šroubovaných</t>
  </si>
  <si>
    <t>1071391221</t>
  </si>
  <si>
    <t>Podlahové konstrukce podkladové z dřevoštěpkových desek OSB jednovrstvých šroubovaných na sraz, tloušťky desky 25 mm</t>
  </si>
  <si>
    <t>https://podminky.urs.cz/item/CS_URS_2022_02/762511247</t>
  </si>
  <si>
    <t>na půdě k výlezu</t>
  </si>
  <si>
    <t>137</t>
  </si>
  <si>
    <t>998762102</t>
  </si>
  <si>
    <t>Přesun hmot tonážní pro kce tesařské v objektech v přes 6 do 12 m</t>
  </si>
  <si>
    <t>-197832248</t>
  </si>
  <si>
    <t>Přesun hmot pro konstrukce tesařské stanovený z hmotnosti přesunovaného materiálu vodorovná dopravní vzdálenost do 50 m v objektech výšky přes 6 do 12 m</t>
  </si>
  <si>
    <t>https://podminky.urs.cz/item/CS_URS_2022_02/998762102</t>
  </si>
  <si>
    <t>764</t>
  </si>
  <si>
    <t>Konstrukce klempířské</t>
  </si>
  <si>
    <t>138</t>
  </si>
  <si>
    <t>764001821</t>
  </si>
  <si>
    <t>Demontáž krytiny ze svitků nebo tabulí do suti</t>
  </si>
  <si>
    <t>-927211248</t>
  </si>
  <si>
    <t>Demontáž klempířských konstrukcí krytiny ze svitků nebo tabulí do suti</t>
  </si>
  <si>
    <t>https://podminky.urs.cz/item/CS_URS_2022_02/764001821</t>
  </si>
  <si>
    <t>139</t>
  </si>
  <si>
    <t>764001861</t>
  </si>
  <si>
    <t>Demontáž hřebene z hřebenáčů do suti</t>
  </si>
  <si>
    <t>-1891083672</t>
  </si>
  <si>
    <t>Demontáž klempířských konstrukcí oplechování hřebene z hřebenáčů do suti</t>
  </si>
  <si>
    <t>https://podminky.urs.cz/item/CS_URS_2022_02/764001861</t>
  </si>
  <si>
    <t>19,2+2,5</t>
  </si>
  <si>
    <t>140</t>
  </si>
  <si>
    <t>764001881</t>
  </si>
  <si>
    <t>Demontáž nároží z hřebenáčů do suti</t>
  </si>
  <si>
    <t>-401610433</t>
  </si>
  <si>
    <t>Demontáž klempířských konstrukcí oplechování nároží z hřebenáčů do suti</t>
  </si>
  <si>
    <t>https://podminky.urs.cz/item/CS_URS_2022_02/764001881</t>
  </si>
  <si>
    <t>7,6*4</t>
  </si>
  <si>
    <t>141</t>
  </si>
  <si>
    <t>764002812</t>
  </si>
  <si>
    <t>Demontáž okapového plechu do suti v krytině skládané</t>
  </si>
  <si>
    <t>-1677856695</t>
  </si>
  <si>
    <t>Demontáž klempířských konstrukcí okapového plechu do suti, v krytině skládané</t>
  </si>
  <si>
    <t>https://podminky.urs.cz/item/CS_URS_2022_02/764002812</t>
  </si>
  <si>
    <t>18,4+19,2+3,3+2,8+42</t>
  </si>
  <si>
    <t>142</t>
  </si>
  <si>
    <t>764002821</t>
  </si>
  <si>
    <t>Demontáž střešního výlezu do suti</t>
  </si>
  <si>
    <t>-1994974640</t>
  </si>
  <si>
    <t>Demontáž klempířských konstrukcí střešního výlezu do suti</t>
  </si>
  <si>
    <t>https://podminky.urs.cz/item/CS_URS_2022_02/764002821</t>
  </si>
  <si>
    <t>143</t>
  </si>
  <si>
    <t>764002851</t>
  </si>
  <si>
    <t>Demontáž oplechování parapetů do suti</t>
  </si>
  <si>
    <t>-2034404763</t>
  </si>
  <si>
    <t>Demontáž klempířských konstrukcí oplechování parapetů do suti</t>
  </si>
  <si>
    <t>https://podminky.urs.cz/item/CS_URS_2022_02/764002851</t>
  </si>
  <si>
    <t>144</t>
  </si>
  <si>
    <t>764003801</t>
  </si>
  <si>
    <t>Demontáž lemování trub, konzol, držáků, ventilačních nástavců a jiných kusových prvků do suti</t>
  </si>
  <si>
    <t>-1579260200</t>
  </si>
  <si>
    <t>Demontáž klempířských konstrukcí lemování trub, konzol, držáků, ventilačních nástavců a ostatních kusových prvků do suti</t>
  </si>
  <si>
    <t>https://podminky.urs.cz/item/CS_URS_2022_02/764003801</t>
  </si>
  <si>
    <t>145</t>
  </si>
  <si>
    <t>764004801</t>
  </si>
  <si>
    <t>Demontáž podokapního žlabu do suti</t>
  </si>
  <si>
    <t>-869828795</t>
  </si>
  <si>
    <t>Demontáž klempířských konstrukcí žlabu podokapního do suti</t>
  </si>
  <si>
    <t>https://podminky.urs.cz/item/CS_URS_2022_02/764004801</t>
  </si>
  <si>
    <t>146</t>
  </si>
  <si>
    <t>764004861</t>
  </si>
  <si>
    <t>Demontáž svodu do suti</t>
  </si>
  <si>
    <t>464867336</t>
  </si>
  <si>
    <t>Demontáž klempířských konstrukcí svodu do suti</t>
  </si>
  <si>
    <t>https://podminky.urs.cz/item/CS_URS_2022_02/764004861</t>
  </si>
  <si>
    <t>3,8+4,1+4,5+6,1+8,5+1</t>
  </si>
  <si>
    <t>147</t>
  </si>
  <si>
    <t>764011616</t>
  </si>
  <si>
    <t>Podkladní plech z Pz s upraveným povrchem rš 500 mm</t>
  </si>
  <si>
    <t>-1877583982</t>
  </si>
  <si>
    <t>Podkladní plech z pozinkovaného plechu s povrchovou úpravou rš 500 mm</t>
  </si>
  <si>
    <t>https://podminky.urs.cz/item/CS_URS_2022_02/764011616</t>
  </si>
  <si>
    <t>148</t>
  </si>
  <si>
    <t>764111653</t>
  </si>
  <si>
    <t>Krytina střechy rovné z taškových tabulí z Pz plechu s povrchovou úpravou sklonu přes 30 do 60°</t>
  </si>
  <si>
    <t>-572239856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</si>
  <si>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</si>
  <si>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https://podminky.urs.cz/item/CS_URS_2022_02/764111653</t>
  </si>
  <si>
    <t>149</t>
  </si>
  <si>
    <t>764203155</t>
  </si>
  <si>
    <t>Montáž sněhového zachytávače pro krytiny průběžného jednotrubkového</t>
  </si>
  <si>
    <t>-814716095</t>
  </si>
  <si>
    <t>Montáž oplechování střešních prvků sněhového zachytávače průbežného jednotrubkového</t>
  </si>
  <si>
    <t>https://podminky.urs.cz/item/CS_URS_2022_02/764203155</t>
  </si>
  <si>
    <t>nad vstupy</t>
  </si>
  <si>
    <t>3+3</t>
  </si>
  <si>
    <t>150</t>
  </si>
  <si>
    <t>55349664</t>
  </si>
  <si>
    <t>tyč do sněhového zachytávače Al</t>
  </si>
  <si>
    <t>-30598414</t>
  </si>
  <si>
    <t>151</t>
  </si>
  <si>
    <t>55344663</t>
  </si>
  <si>
    <t>rozražeč ledu sněhového zachytávače Al</t>
  </si>
  <si>
    <t>-1322297316</t>
  </si>
  <si>
    <t>152</t>
  </si>
  <si>
    <t>764211625</t>
  </si>
  <si>
    <t>Oplechování větraného hřebene s větracím pásem z Pz s povrchovou úpravou rš 400 mm</t>
  </si>
  <si>
    <t>-1616700618</t>
  </si>
  <si>
    <t>Oplechování střešních prvků z pozinkovaného plechu s povrchovou úpravou hřebene větraného s použitím hřebenového plechu s větracím pásem rš 400 mm</t>
  </si>
  <si>
    <t>https://podminky.urs.cz/item/CS_URS_2022_02/764211625</t>
  </si>
  <si>
    <t>153</t>
  </si>
  <si>
    <t>764211655</t>
  </si>
  <si>
    <t>Oplechování větraného nároží s větracím pásem z Pz s povrchovou úpravou rš 400 mm</t>
  </si>
  <si>
    <t>-18988239</t>
  </si>
  <si>
    <t>Oplechování střešních prvků z pozinkovaného plechu s povrchovou úpravou nároží větraného s větracím pásem z hřebenáčů oblých rš 400 mm</t>
  </si>
  <si>
    <t>https://podminky.urs.cz/item/CS_URS_2022_02/764211655</t>
  </si>
  <si>
    <t>7,8*4</t>
  </si>
  <si>
    <t>154</t>
  </si>
  <si>
    <t>764212634</t>
  </si>
  <si>
    <t>Oplechování štítu závětrnou lištou z Pz s povrchovou úpravou rš 330 mm</t>
  </si>
  <si>
    <t>264902224</t>
  </si>
  <si>
    <t>Oplechování střešních prvků z pozinkovaného plechu s povrchovou úpravou štítu závětrnou lištou rš 330 mm</t>
  </si>
  <si>
    <t>https://podminky.urs.cz/item/CS_URS_2022_02/764212634</t>
  </si>
  <si>
    <t>5+7+2+3+5</t>
  </si>
  <si>
    <t>155</t>
  </si>
  <si>
    <t>764212664</t>
  </si>
  <si>
    <t>Oplechování rovné okapové hrany z Pz s povrchovou úpravou rš 330 mm</t>
  </si>
  <si>
    <t>-703641999</t>
  </si>
  <si>
    <t>Oplechování střešních prvků z pozinkovaného plechu s povrchovou úpravou okapu střechy rovné okapovým plechem rš 330 mm</t>
  </si>
  <si>
    <t>https://podminky.urs.cz/item/CS_URS_2022_02/764212664</t>
  </si>
  <si>
    <t>156</t>
  </si>
  <si>
    <t>764213652</t>
  </si>
  <si>
    <t>Střešní výlez pro krytinu skládanou nebo plechovou z Pz s povrchovou úpravou</t>
  </si>
  <si>
    <t>-868548753</t>
  </si>
  <si>
    <t>Oplechování střešních prvků z pozinkovaného plechu s povrchovou úpravou střešní výlez rozměru 600 x 600 mm, střechy s krytinou skládanou nebo plechovou</t>
  </si>
  <si>
    <t>https://podminky.urs.cz/item/CS_URS_2022_02/764213652</t>
  </si>
  <si>
    <t>157</t>
  </si>
  <si>
    <t>764216604</t>
  </si>
  <si>
    <t>Oplechování rovných parapetů mechanicky kotvené z Pz s povrchovou úpravou rš 330 mm</t>
  </si>
  <si>
    <t>1371175414</t>
  </si>
  <si>
    <t>Oplechování parapetů z pozinkovaného plechu s povrchovou úpravou rovných mechanicky kotvené, bez rohů rš 330 mm</t>
  </si>
  <si>
    <t>https://podminky.urs.cz/item/CS_URS_2022_02/764216604</t>
  </si>
  <si>
    <t>158</t>
  </si>
  <si>
    <t>764216665</t>
  </si>
  <si>
    <t>Příplatek za zvýšenou pracnost oplechování rohů rovných parapetů z PZ s povrch úpravou rš do 400 mm</t>
  </si>
  <si>
    <t>1582005887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</si>
  <si>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</si>
  <si>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https://podminky.urs.cz/item/CS_URS_2022_02/764216665</t>
  </si>
  <si>
    <t>(13+5+15+2+1)</t>
  </si>
  <si>
    <t>159</t>
  </si>
  <si>
    <t>764312616</t>
  </si>
  <si>
    <t>Spodní lemování rovných zdí střech s krytinou skládanou z Pz s povrchovou úpravou rš 500 mm</t>
  </si>
  <si>
    <t>-901025799</t>
  </si>
  <si>
    <t>Lemování zdí z pozinkovaného plechu s povrchovou úpravou spodní s formováním do tvaru krytiny rovných, střech s krytinou skládanou mimo prejzovou rš 500 mm</t>
  </si>
  <si>
    <t>https://podminky.urs.cz/item/CS_URS_2022_02/764312616</t>
  </si>
  <si>
    <t>0,6*4</t>
  </si>
  <si>
    <t>160</t>
  </si>
  <si>
    <t>764511602</t>
  </si>
  <si>
    <t>Žlab podokapní půlkruhový z Pz s povrchovou úpravou rš 330 mm</t>
  </si>
  <si>
    <t>-1960315585</t>
  </si>
  <si>
    <t>Žlab podokapní z pozinkovaného plechu s povrchovou úpravou včetně háků a čel půlkruhový rš 330 mm</t>
  </si>
  <si>
    <t>https://podminky.urs.cz/item/CS_URS_2022_02/764511602</t>
  </si>
  <si>
    <t>161</t>
  </si>
  <si>
    <t>764511643</t>
  </si>
  <si>
    <t>Kotlík oválný (trychtýřový) pro podokapní žlaby z Pz s povrchovou úpravou 330/120 mm</t>
  </si>
  <si>
    <t>-425712775</t>
  </si>
  <si>
    <t>Žlab podokapní z pozinkovaného plechu s povrchovou úpravou včetně háků a čel kotlík oválný (trychtýřový), rš žlabu/průměr svodu 330/120 mm</t>
  </si>
  <si>
    <t>https://podminky.urs.cz/item/CS_URS_2022_02/764511643</t>
  </si>
  <si>
    <t>162</t>
  </si>
  <si>
    <t>764518623</t>
  </si>
  <si>
    <t>Svody kruhové včetně objímek, kolen, odskoků z Pz s povrchovou úpravou průměru 120 mm</t>
  </si>
  <si>
    <t>-1824234223</t>
  </si>
  <si>
    <t>Svod z pozinkovaného plechu s upraveným povrchem včetně objímek, kolen a odskoků kruhový, průměru 120 mm</t>
  </si>
  <si>
    <t>https://podminky.urs.cz/item/CS_URS_2022_02/764518623</t>
  </si>
  <si>
    <t>163</t>
  </si>
  <si>
    <t>998764102</t>
  </si>
  <si>
    <t>Přesun hmot tonážní pro konstrukce klempířské v objektech v přes 6 do 12 m</t>
  </si>
  <si>
    <t>892800170</t>
  </si>
  <si>
    <t>Přesun hmot pro konstrukce klempířské stanovený z hmotnosti přesunovaného materiálu vodorovná dopravní vzdálenost do 50 m v objektech výšky přes 6 do 12 m</t>
  </si>
  <si>
    <t>https://podminky.urs.cz/item/CS_URS_2022_02/998764102</t>
  </si>
  <si>
    <t>765</t>
  </si>
  <si>
    <t>Krytina skládaná</t>
  </si>
  <si>
    <t>164</t>
  </si>
  <si>
    <t>765191021</t>
  </si>
  <si>
    <t>Montáž pojistné hydroizolační nebo parotěsné fólie kladené ve sklonu přes 20° s lepenými spoji na krokve</t>
  </si>
  <si>
    <t>1841602669</t>
  </si>
  <si>
    <t>Montáž pojistné hydroizolační nebo parotěsné fólie kladené ve sklonu přes 20° s lepenými přesahy na krokve</t>
  </si>
  <si>
    <t>https://podminky.urs.cz/item/CS_URS_2022_02/765191021</t>
  </si>
  <si>
    <t>165</t>
  </si>
  <si>
    <t>28329036</t>
  </si>
  <si>
    <t>fólie kontaktní difuzně propustná pro doplňkovou hydroizolační vrstvu, třívrstvá mikroporézní PP 150g/m2 s integrovanou samolepící páskou</t>
  </si>
  <si>
    <t>1059715731</t>
  </si>
  <si>
    <t>374*1,05 'Přepočtené koeficientem množství</t>
  </si>
  <si>
    <t>166</t>
  </si>
  <si>
    <t>765191031</t>
  </si>
  <si>
    <t>Lepení těsnících pásků pod kontralatě</t>
  </si>
  <si>
    <t>-773173966</t>
  </si>
  <si>
    <t>Montáž pojistné hydroizolační nebo parotěsné fólie lepení těsnících pásků pod kontralatě</t>
  </si>
  <si>
    <t>https://podminky.urs.cz/item/CS_URS_2022_02/765191031</t>
  </si>
  <si>
    <t>167</t>
  </si>
  <si>
    <t>28329303</t>
  </si>
  <si>
    <t>páska těsnící jednostranně lepící butylkaučuková pod kontralatě š 50mm</t>
  </si>
  <si>
    <t>794546984</t>
  </si>
  <si>
    <t>935*1,1 'Přepočtené koeficientem množství</t>
  </si>
  <si>
    <t>168</t>
  </si>
  <si>
    <t>765192001</t>
  </si>
  <si>
    <t>Nouzové (provizorní) zakrytí střechy plachtou</t>
  </si>
  <si>
    <t>250360914</t>
  </si>
  <si>
    <t>Nouzové zakrytí střechy plachtou</t>
  </si>
  <si>
    <t>https://podminky.urs.cz/item/CS_URS_2022_02/765192001</t>
  </si>
  <si>
    <t>169</t>
  </si>
  <si>
    <t>998765102</t>
  </si>
  <si>
    <t>Přesun hmot tonážní pro krytiny skládané v objektech v přes 6 do 12 m</t>
  </si>
  <si>
    <t>1821246499</t>
  </si>
  <si>
    <t>Přesun hmot pro krytiny skládané stanovený z hmotnosti přesunovaného materiálu vodorovná dopravní vzdálenost do 50 m na objektech výšky přes 6 do 12 m</t>
  </si>
  <si>
    <t>https://podminky.urs.cz/item/CS_URS_2022_02/998765102</t>
  </si>
  <si>
    <t>767</t>
  </si>
  <si>
    <t>Konstrukce zámečnické</t>
  </si>
  <si>
    <t>170</t>
  </si>
  <si>
    <t>767810811</t>
  </si>
  <si>
    <t>Demontáž mřížek větracích ocelových čtyřhranných nebo kruhových</t>
  </si>
  <si>
    <t>980607448</t>
  </si>
  <si>
    <t>Demontáž větracích mřížek ocelových čtyřhranných neho kruhových</t>
  </si>
  <si>
    <t>https://podminky.urs.cz/item/CS_URS_2022_02/767810811</t>
  </si>
  <si>
    <t>171</t>
  </si>
  <si>
    <t>767851104</t>
  </si>
  <si>
    <t>Montáž lávek komínových - kompletní celé lávky</t>
  </si>
  <si>
    <t>-144127335</t>
  </si>
  <si>
    <t>Montáž komínových lávek kompletní celé lávky</t>
  </si>
  <si>
    <t>https://podminky.urs.cz/item/CS_URS_2022_02/767851104</t>
  </si>
  <si>
    <t>172</t>
  </si>
  <si>
    <t>767001</t>
  </si>
  <si>
    <t>Střešní lávka 600 mm</t>
  </si>
  <si>
    <t>ks</t>
  </si>
  <si>
    <t>-1012855843</t>
  </si>
  <si>
    <t>173</t>
  </si>
  <si>
    <t>767002</t>
  </si>
  <si>
    <t>Kolébka střešní lávky</t>
  </si>
  <si>
    <t>1888095803</t>
  </si>
  <si>
    <t>174</t>
  </si>
  <si>
    <t>767003</t>
  </si>
  <si>
    <t>Držák kolébky</t>
  </si>
  <si>
    <t>1789107308</t>
  </si>
  <si>
    <t>175</t>
  </si>
  <si>
    <t>767851803</t>
  </si>
  <si>
    <t>Demontáž komínových lávek - celé komínové lávky</t>
  </si>
  <si>
    <t>839561112</t>
  </si>
  <si>
    <t>Demontáž komínových lávek kompletní celé lávky</t>
  </si>
  <si>
    <t>https://podminky.urs.cz/item/CS_URS_2022_02/767851803</t>
  </si>
  <si>
    <t>176</t>
  </si>
  <si>
    <t>767996701</t>
  </si>
  <si>
    <t>Demontáž atypických zámečnických konstrukcí řezáním hm jednotlivých dílů do 50 kg</t>
  </si>
  <si>
    <t>1936171975</t>
  </si>
  <si>
    <t>Demontáž ostatních zámečnických konstrukcí o hmotnosti jednotlivých dílů řezáním do 50 kg</t>
  </si>
  <si>
    <t>https://podminky.urs.cz/item/CS_URS_2022_02/767996701</t>
  </si>
  <si>
    <t>drobné prvky na fasádě</t>
  </si>
  <si>
    <t>177</t>
  </si>
  <si>
    <t>998767202</t>
  </si>
  <si>
    <t>Přesun hmot procentní pro zámečnické konstrukce v objektech v přes 6 do 12 m</t>
  </si>
  <si>
    <t>1303631423</t>
  </si>
  <si>
    <t>Přesun hmot pro zámečnické konstrukce stanovený procentní sazbou (%) z ceny vodorovná dopravní vzdálenost do 50 m v objektech výšky přes 6 do 12 m</t>
  </si>
  <si>
    <t>https://podminky.urs.cz/item/CS_URS_2022_02/998767202</t>
  </si>
  <si>
    <t>783</t>
  </si>
  <si>
    <t>Dokončovací práce - nátěry</t>
  </si>
  <si>
    <t>178</t>
  </si>
  <si>
    <t>783301303</t>
  </si>
  <si>
    <t>Bezoplachové odrezivění zámečnických konstrukcí</t>
  </si>
  <si>
    <t>737154386</t>
  </si>
  <si>
    <t>Příprava podkladu zámečnických konstrukcí před provedením nátěru odrezivění odrezovačem bezoplachovým</t>
  </si>
  <si>
    <t>https://podminky.urs.cz/item/CS_URS_2022_02/783301303</t>
  </si>
  <si>
    <t>drobné zám. prvky</t>
  </si>
  <si>
    <t>179</t>
  </si>
  <si>
    <t>783301313</t>
  </si>
  <si>
    <t>Odmaštění zámečnických konstrukcí ředidlovým odmašťovačem</t>
  </si>
  <si>
    <t>1763156847</t>
  </si>
  <si>
    <t>Příprava podkladu zámečnických konstrukcí před provedením nátěru odmaštění odmašťovačem ředidlovým</t>
  </si>
  <si>
    <t>https://podminky.urs.cz/item/CS_URS_2022_02/783301313</t>
  </si>
  <si>
    <t>783317101</t>
  </si>
  <si>
    <t>Krycí jednonásobný syntetický standardní nátěr zámečnických konstrukcí</t>
  </si>
  <si>
    <t>211051501</t>
  </si>
  <si>
    <t>Krycí nátěr (email) zámečnických konstrukcí jednonásobný syntetický standardní</t>
  </si>
  <si>
    <t>https://podminky.urs.cz/item/CS_URS_2022_02/783317101</t>
  </si>
  <si>
    <t>181</t>
  </si>
  <si>
    <t>783322101</t>
  </si>
  <si>
    <t>Tmelení včetně přebroušení zámečnických konstrukcí disperzním tmelem</t>
  </si>
  <si>
    <t>1040497832</t>
  </si>
  <si>
    <t>Tmelení zámečnických konstrukcí včetně přebroušení tmelených míst, tmelem disperzním akrylátovým nebo latexovým</t>
  </si>
  <si>
    <t>https://podminky.urs.cz/item/CS_URS_2022_02/783322101</t>
  </si>
  <si>
    <t>182</t>
  </si>
  <si>
    <t>783334201</t>
  </si>
  <si>
    <t>Základní antikorozní jednonásobný epoxidový nátěr zámečnických konstrukcí</t>
  </si>
  <si>
    <t>-1029132604</t>
  </si>
  <si>
    <t>Základní antikorozní nátěr zámečnických konstrukcí jednonásobný epoxidový</t>
  </si>
  <si>
    <t>https://podminky.urs.cz/item/CS_URS_2022_02/783334201</t>
  </si>
  <si>
    <t>784</t>
  </si>
  <si>
    <t>Dokončovací práce - malby a tapety</t>
  </si>
  <si>
    <t>183</t>
  </si>
  <si>
    <t>784181101</t>
  </si>
  <si>
    <t>Základní akrylátová jednonásobná bezbarvá penetrace podkladu v místnostech v do 3,80 m</t>
  </si>
  <si>
    <t>-1340594362</t>
  </si>
  <si>
    <t>Penetrace podkladu jednonásobná základní akrylátová bezbarvá v místnostech výšky do 3,80 m</t>
  </si>
  <si>
    <t>https://podminky.urs.cz/item/CS_URS_2022_02/784181101</t>
  </si>
  <si>
    <t>184</t>
  </si>
  <si>
    <t>784221111</t>
  </si>
  <si>
    <t>Dvojnásobné bílé malby ze směsí za sucha středně otěruvzdorných v místnostech do 3,80 m</t>
  </si>
  <si>
    <t>19185038</t>
  </si>
  <si>
    <t>Malby z malířských směsí otěruvzdorných za sucha dvojnásobné, bílé za sucha otěruvzdorné středně v místnostech výšky do 3,80 m</t>
  </si>
  <si>
    <t>https://podminky.urs.cz/item/CS_URS_2022_02/784221111</t>
  </si>
  <si>
    <t>VRN</t>
  </si>
  <si>
    <t>Vedlejší rozpočtové náklady</t>
  </si>
  <si>
    <t>185</t>
  </si>
  <si>
    <t>VRN01</t>
  </si>
  <si>
    <t>Zařízení a provoz staveniště</t>
  </si>
  <si>
    <t>soubor</t>
  </si>
  <si>
    <t>1790507724</t>
  </si>
  <si>
    <t>Zařízení a provoz staveniště, vč oplocení, WC, energie, odstranění zařízení staveniště</t>
  </si>
  <si>
    <t>186</t>
  </si>
  <si>
    <t>VRN02</t>
  </si>
  <si>
    <t>Výtažné zkoušky kotvení</t>
  </si>
  <si>
    <t>-72708338</t>
  </si>
  <si>
    <t>187</t>
  </si>
  <si>
    <t>VRN03</t>
  </si>
  <si>
    <t>Vytýčení sítí</t>
  </si>
  <si>
    <t>-1374363908</t>
  </si>
  <si>
    <t>188</t>
  </si>
  <si>
    <t>VRN04</t>
  </si>
  <si>
    <t>Revize hromosvod</t>
  </si>
  <si>
    <t>-749165426</t>
  </si>
  <si>
    <t>2 - Ústřední vytápění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</si>
  <si>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</si>
  <si>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</si>
  <si>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</si>
  <si>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</si>
  <si>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</si>
  <si>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</si>
  <si>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</si>
  <si>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</si>
  <si>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722</t>
  </si>
  <si>
    <t>Zdravotechnika - vnitřní vodovod</t>
  </si>
  <si>
    <t>722181252</t>
  </si>
  <si>
    <t>Ochrana vodovodního potrubí přilepenými termoizolačními trubicemi z PE tl přes 20 do 25 mm DN přes 22 do 45 mm</t>
  </si>
  <si>
    <t>698125720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</si>
  <si>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</si>
  <si>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https://podminky.urs.cz/item/CS_URS_2022_02/722181252</t>
  </si>
  <si>
    <t>722262227</t>
  </si>
  <si>
    <t>Vodoměr závitový jednovtokový suchoběžný dálkový odečet do 40°C G 3/4"x 130 R100 Qn 4,0 m3/h horizont</t>
  </si>
  <si>
    <t>-1880669862</t>
  </si>
  <si>
    <t>Vodoměry pro vodu do 40°C závitové horizontální jednovtokové suchoběžné pro dálkový odečet G 3/4" x 130 mm Qn 4,0 R100</t>
  </si>
  <si>
    <t>https://podminky.urs.cz/item/CS_URS_2022_02/722262227</t>
  </si>
  <si>
    <t>P</t>
  </si>
  <si>
    <t xml:space="preserve">Poznámka k položce:_x000D_
Dopouštění a úprava vody do systému ÚT </t>
  </si>
  <si>
    <t>722270101</t>
  </si>
  <si>
    <t>Sestava vodoměrová závitová G 3/4"</t>
  </si>
  <si>
    <t>1043111140</t>
  </si>
  <si>
    <t>Vodoměrové sestavy závitové G 3/4"</t>
  </si>
  <si>
    <t>https://podminky.urs.cz/item/CS_URS_2022_02/722270101</t>
  </si>
  <si>
    <t>998722101</t>
  </si>
  <si>
    <t>Přesun hmot tonážní pro vnitřní vodovod v objektech v do 6 m</t>
  </si>
  <si>
    <t>-65260217</t>
  </si>
  <si>
    <t>Přesun hmot pro vnitřní vodovod stanovený z hmotnosti přesunovaného materiálu vodorovná dopravní vzdálenost do 50 m v objektech výšky do 6 m</t>
  </si>
  <si>
    <t>https://podminky.urs.cz/item/CS_URS_2022_02/998722101</t>
  </si>
  <si>
    <t>725</t>
  </si>
  <si>
    <t>Zdravotechnika - zařizovací předměty</t>
  </si>
  <si>
    <t>725869101</t>
  </si>
  <si>
    <t>Montáž zápachových uzávěrek umyvadlových do DN 40</t>
  </si>
  <si>
    <t>1826814676</t>
  </si>
  <si>
    <t>Zápachové uzávěrky zařizovacích předmětů montáž zápachových uzávěrek umyvadlových do DN 40</t>
  </si>
  <si>
    <t>https://podminky.urs.cz/item/CS_URS_2022_02/725869101</t>
  </si>
  <si>
    <t>55161841</t>
  </si>
  <si>
    <t>vtok se zápachovou uzávěrkou DN 32</t>
  </si>
  <si>
    <t>1724918308</t>
  </si>
  <si>
    <t>731</t>
  </si>
  <si>
    <t>Ústřední vytápění - kotelny</t>
  </si>
  <si>
    <t>73101</t>
  </si>
  <si>
    <t>Kompaktní set (split systém) tepelného čerpadla vzduch/voda a vnitřní jednotky vč. regulace</t>
  </si>
  <si>
    <t>-288292208</t>
  </si>
  <si>
    <t xml:space="preserve">Poznámka k položce:_x000D_
Vysokoteplotní tepelné čerpadlo jm. výkonu 16 kW (třífázové v provedení split) včetně propojovacího potrubí._x000D_
</t>
  </si>
  <si>
    <t>73102</t>
  </si>
  <si>
    <t>Autorizované uvedení do provozu</t>
  </si>
  <si>
    <t>kpl</t>
  </si>
  <si>
    <t>1063092827</t>
  </si>
  <si>
    <t>73103</t>
  </si>
  <si>
    <t>Zaučení obsluhy, seřízení, spuštění, ovládání; práce profese MaR vč. rozvaděče</t>
  </si>
  <si>
    <t>1372499984</t>
  </si>
  <si>
    <t>Poznámka k položce:_x000D_
Zřízení odběrného místa, měření, čidla teploty, termostaty a dalších komponenty, Kabeláž, propojení kabeláží venkovní a vnitřní jednotky - upřesní část elektro a MaR.</t>
  </si>
  <si>
    <t>73104</t>
  </si>
  <si>
    <t>Chladivo pro doplnění primárního okruhu</t>
  </si>
  <si>
    <t>-872603804</t>
  </si>
  <si>
    <t>73105</t>
  </si>
  <si>
    <t>Montáž jednotky na terén, na základek</t>
  </si>
  <si>
    <t>hod</t>
  </si>
  <si>
    <t>764749916</t>
  </si>
  <si>
    <t>73106</t>
  </si>
  <si>
    <t>Vyrovnávací (akumulační) nádoba, dodávka a montáž</t>
  </si>
  <si>
    <t>343745494</t>
  </si>
  <si>
    <t>Poznámka k položce:_x000D_
Počet návarků -9, užitný objem 181 l, max. dovolený tlak 3 bary, ∅450 mm (∅650 mm vč. izolace), výška 1351 mm, hmotnost 42 kg</t>
  </si>
  <si>
    <t>73107</t>
  </si>
  <si>
    <t>Elektrokotel (bivalentní zdroj) o výkonu 24 kW, max. provozní tlak 3 bary, dodávka a montáž</t>
  </si>
  <si>
    <t>-1373030871</t>
  </si>
  <si>
    <t>73108</t>
  </si>
  <si>
    <t>Podružný měřič tepla DN 15 qn=1,5 m3/h, dodávka a montáž</t>
  </si>
  <si>
    <t>-1922438740</t>
  </si>
  <si>
    <t>73109</t>
  </si>
  <si>
    <t>První plnění upravenou vodou (na parametry dle požadavků výrobce), dodávka a montáž</t>
  </si>
  <si>
    <t>-2079475079</t>
  </si>
  <si>
    <t>73110</t>
  </si>
  <si>
    <t>Změkčovač vody, dodávka a montáž</t>
  </si>
  <si>
    <t>889321828</t>
  </si>
  <si>
    <t>73111</t>
  </si>
  <si>
    <t>Ventil zónový dvoucestný , vč. čidla tlaku (propojení požadavek MaR), dodávka a montáž</t>
  </si>
  <si>
    <t>1368618775</t>
  </si>
  <si>
    <t>998731201</t>
  </si>
  <si>
    <t>Přesun hmot procentní pro kotelny v objektech v do 6 m</t>
  </si>
  <si>
    <t>1082580748</t>
  </si>
  <si>
    <t>Přesun hmot pro kotelny stanovený procentní sazbou (%) z ceny vodorovná dopravní vzdálenost do 50 m v objektech výšky do 6 m</t>
  </si>
  <si>
    <t>https://podminky.urs.cz/item/CS_URS_2022_02/998731201</t>
  </si>
  <si>
    <t>732</t>
  </si>
  <si>
    <t>Ústřední vytápění - strojovny</t>
  </si>
  <si>
    <t>732330104</t>
  </si>
  <si>
    <t>Nádoba tlaková expanzní pro solární, topnou a chladící soustavu s membránou závitové připojení PN 0,8 o objemu 25 l</t>
  </si>
  <si>
    <t>-1923830710</t>
  </si>
  <si>
    <t>Nádoby expanzní tlakové pro solární, topné a chladicí soustavy s membránou bez pojistného ventilu se závitovým připojením PN 0,8 o objemu 25 l</t>
  </si>
  <si>
    <t>https://podminky.urs.cz/item/CS_URS_2022_02/732330104</t>
  </si>
  <si>
    <t>732421401</t>
  </si>
  <si>
    <t>Čerpadlo teplovodní mokroběžné závitové oběhové DN 25 výtlak do 4,0 m průtok 2,0 m3/h pro vytápění</t>
  </si>
  <si>
    <t>-1736058201</t>
  </si>
  <si>
    <t>Čerpadla teplovodní závitová mokroběžná oběhová pro teplovodní vytápění (elektronicky řízená) PN 10, do 110°C DN přípojky/dopravní výška H (m) - čerpací výkon Q (m3/h) DN 25 / do 4,0 m / 2,0 m3/h</t>
  </si>
  <si>
    <t>https://podminky.urs.cz/item/CS_URS_2022_02/732421401</t>
  </si>
  <si>
    <t>998732101</t>
  </si>
  <si>
    <t>Přesun hmot tonážní pro strojovny v objektech v do 6 m</t>
  </si>
  <si>
    <t>-778818990</t>
  </si>
  <si>
    <t>Přesun hmot pro strojovny stanovený z hmotnosti přesunovaného materiálu vodorovná dopravní vzdálenost do 50 m v objektech výšky do 6 m</t>
  </si>
  <si>
    <t>https://podminky.urs.cz/item/CS_URS_2022_02/998732101</t>
  </si>
  <si>
    <t>733</t>
  </si>
  <si>
    <t>Ústřední vytápění - rozvodné potrubí</t>
  </si>
  <si>
    <t>733223303</t>
  </si>
  <si>
    <t>Potrubí měděné tvrdé spojované lisováním D 22x1 mm</t>
  </si>
  <si>
    <t>2081642505</t>
  </si>
  <si>
    <t>Potrubí z trubek měděných tvrdých spojovaných lisováním PN 16, T= +110°C Ø 22/1</t>
  </si>
  <si>
    <t>https://podminky.urs.cz/item/CS_URS_2022_02/733223303</t>
  </si>
  <si>
    <t>733223304</t>
  </si>
  <si>
    <t>Potrubí měděné tvrdé spojované lisováním D 28x1,5 mm</t>
  </si>
  <si>
    <t>-1599452282</t>
  </si>
  <si>
    <t>Potrubí z trubek měděných tvrdých spojovaných lisováním PN 16, T= +110°C Ø 28/1,5</t>
  </si>
  <si>
    <t>https://podminky.urs.cz/item/CS_URS_2022_02/733223304</t>
  </si>
  <si>
    <t>733224204</t>
  </si>
  <si>
    <t>Příplatek k potrubí měděnému za potrubí vedené v kotelnách nebo strojovnách D 22x1 mm</t>
  </si>
  <si>
    <t>-1741004036</t>
  </si>
  <si>
    <t>Potrubí z trubek měděných Příplatek k cenám za potrubí vedené v kotelnách a strojovnách Ø 22/1,5</t>
  </si>
  <si>
    <t>https://podminky.urs.cz/item/CS_URS_2022_02/733224204</t>
  </si>
  <si>
    <t>733224205</t>
  </si>
  <si>
    <t>Příplatek k potrubí měděnému za potrubí vedené v kotelnách nebo strojovnách D 28x1,5 mm</t>
  </si>
  <si>
    <t>-2047852144</t>
  </si>
  <si>
    <t>Potrubí z trubek měděných Příplatek k cenám za potrubí vedené v kotelnách a strojovnách Ø 28/1,5</t>
  </si>
  <si>
    <t>https://podminky.urs.cz/item/CS_URS_2022_02/733224205</t>
  </si>
  <si>
    <t>998733101</t>
  </si>
  <si>
    <t>Přesun hmot tonážní pro rozvody potrubí v objektech v do 6 m</t>
  </si>
  <si>
    <t>-1133518626</t>
  </si>
  <si>
    <t>Přesun hmot pro rozvody potrubí stanovený z hmotnosti přesunovaného materiálu vodorovná dopravní vzdálenost do 50 m v objektech výšky do 6 m</t>
  </si>
  <si>
    <t>https://podminky.urs.cz/item/CS_URS_2022_02/998733101</t>
  </si>
  <si>
    <t>734</t>
  </si>
  <si>
    <t>Ústřední vytápění - armatury</t>
  </si>
  <si>
    <t>734211119</t>
  </si>
  <si>
    <t>Ventil závitový odvzdušňovací G 3/8 PN 14 do 120°C automatický</t>
  </si>
  <si>
    <t>-2028335313</t>
  </si>
  <si>
    <t>Ventily odvzdušňovací závitové automatické PN 14 do 120°C G 3/8</t>
  </si>
  <si>
    <t>https://podminky.urs.cz/item/CS_URS_2022_02/734211119</t>
  </si>
  <si>
    <t>734221545</t>
  </si>
  <si>
    <t>Ventil závitový termostatický přímý jednoregulační G 1/2 PN 16 do 110°C bez hlavice ovládání</t>
  </si>
  <si>
    <t>1935562926</t>
  </si>
  <si>
    <t>Ventily regulační závitové termostatické, bez hlavice ovládání PN 16 do 110°C přímé jednoregulační G 1/2</t>
  </si>
  <si>
    <t>https://podminky.urs.cz/item/CS_URS_2022_02/734221545</t>
  </si>
  <si>
    <t>734222812</t>
  </si>
  <si>
    <t>Ventil závitový termostatický přímý G 1/2 PN 16 do 110°C s ruční hlavou chromovaný</t>
  </si>
  <si>
    <t>1056860583</t>
  </si>
  <si>
    <t>Ventily regulační závitové termostatické, s hlavicí ručního ovládání PN 16 do 110°C přímé chromované G 1/2</t>
  </si>
  <si>
    <t>https://podminky.urs.cz/item/CS_URS_2022_02/734222812</t>
  </si>
  <si>
    <t>734291123</t>
  </si>
  <si>
    <t>Kohout plnící a vypouštěcí G 1/2 PN 10 do 90°C závitový</t>
  </si>
  <si>
    <t>261921103</t>
  </si>
  <si>
    <t>Ostatní armatury kohouty plnicí a vypouštěcí PN 10 do 90°C G 1/2</t>
  </si>
  <si>
    <t>https://podminky.urs.cz/item/CS_URS_2022_02/734291123</t>
  </si>
  <si>
    <t>734291242</t>
  </si>
  <si>
    <t>Filtr závitový přímý G 1/2 PN 16 do 130°C s vnitřními závity</t>
  </si>
  <si>
    <t>710288310</t>
  </si>
  <si>
    <t>Ostatní armatury filtry závitové PN 16 do 130°C přímé s vnitřními závity G 1/2</t>
  </si>
  <si>
    <t>https://podminky.urs.cz/item/CS_URS_2022_02/734291242</t>
  </si>
  <si>
    <t>734242413</t>
  </si>
  <si>
    <t>Ventil závitový zpětný přímý G 3/4 PN 16 do 110°C</t>
  </si>
  <si>
    <t>164725483</t>
  </si>
  <si>
    <t>Ventily zpětné závitové PN 16 do 110°C přímé G 3/4</t>
  </si>
  <si>
    <t>https://podminky.urs.cz/item/CS_URS_2022_02/734242413</t>
  </si>
  <si>
    <t>734292714</t>
  </si>
  <si>
    <t>Kohout kulový přímý G 3/4 PN 42 do 185°C vnitřní závit</t>
  </si>
  <si>
    <t>-561447840</t>
  </si>
  <si>
    <t>Ostatní armatury kulové kohouty PN 42 do 185°C přímé vnitřní závit G 3/4</t>
  </si>
  <si>
    <t>https://podminky.urs.cz/item/CS_URS_2022_02/734292714</t>
  </si>
  <si>
    <t>734292715</t>
  </si>
  <si>
    <t>Kohout kulový přímý G 1 PN 42 do 185°C vnitřní závit</t>
  </si>
  <si>
    <t>2017450481</t>
  </si>
  <si>
    <t>Ostatní armatury kulové kohouty PN 42 do 185°C přímé vnitřní závit G 1</t>
  </si>
  <si>
    <t>https://podminky.urs.cz/item/CS_URS_2022_02/734292715</t>
  </si>
  <si>
    <t>734292724</t>
  </si>
  <si>
    <t>Kohout kulový přímý G 3/4 PN 42 do 185°C vnitřní závit s vypouštěním</t>
  </si>
  <si>
    <t>1548402536</t>
  </si>
  <si>
    <t>Ostatní armatury kulové kohouty PN 42 do 185°C přímé vnitřní závit s vypouštěním G 3/4</t>
  </si>
  <si>
    <t>https://podminky.urs.cz/item/CS_URS_2022_02/734292724</t>
  </si>
  <si>
    <t>734411103</t>
  </si>
  <si>
    <t>Teploměr technický s pevným stonkem a jímkou zadní připojení průměr 63 mm délky 100 mm</t>
  </si>
  <si>
    <t>-688340375</t>
  </si>
  <si>
    <t>Teploměry technické s pevným stonkem a jímkou zadní připojení (axiální) průměr 63 mm délka stonku 100 mm</t>
  </si>
  <si>
    <t>https://podminky.urs.cz/item/CS_URS_2022_02/734411103</t>
  </si>
  <si>
    <t>734421102</t>
  </si>
  <si>
    <t>Tlakoměr s pevným stonkem a zpětnou klapkou tlak 0-16 bar průměr 63 mm spodní připojení</t>
  </si>
  <si>
    <t>-778318838</t>
  </si>
  <si>
    <t>Tlakoměry s pevným stonkem a zpětnou klapkou spodní připojení (radiální) tlaku 0–16 bar průměru 63 mm</t>
  </si>
  <si>
    <t>https://podminky.urs.cz/item/CS_URS_2022_02/734421102</t>
  </si>
  <si>
    <t>998734101</t>
  </si>
  <si>
    <t>Přesun hmot tonážní pro armatury v objektech v do 6 m</t>
  </si>
  <si>
    <t>1855371219</t>
  </si>
  <si>
    <t>Přesun hmot pro armatury stanovený z hmotnosti přesunovaného materiálu vodorovná dopravní vzdálenost do 50 m v objektech výšky do 6 m</t>
  </si>
  <si>
    <t>https://podminky.urs.cz/item/CS_URS_2022_02/998734101</t>
  </si>
  <si>
    <t>735</t>
  </si>
  <si>
    <t>Ústřední vytápění - otopná tělesa</t>
  </si>
  <si>
    <t>735000912</t>
  </si>
  <si>
    <t>Vyregulování ventilu nebo kohoutu dvojregulačního s termostatickým ovládáním</t>
  </si>
  <si>
    <t>-1541378050</t>
  </si>
  <si>
    <t>Regulace otopného systému při opravách vyregulování dvojregulačních ventilů a kohoutů s termostatickým ovládáním</t>
  </si>
  <si>
    <t>https://podminky.urs.cz/item/CS_URS_2022_02/735000912</t>
  </si>
  <si>
    <t>HZS</t>
  </si>
  <si>
    <t>Hodinové zúčtovací sazby</t>
  </si>
  <si>
    <t>HZS2222</t>
  </si>
  <si>
    <t>Hodinová zúčtovací sazba topenář odborný</t>
  </si>
  <si>
    <t>512</t>
  </si>
  <si>
    <t>798719346</t>
  </si>
  <si>
    <t>Hodinové zúčtovací sazby profesí PSV provádění stavebních instalací topenář odborný</t>
  </si>
  <si>
    <t>https://podminky.urs.cz/item/CS_URS_2022_02/HZS2222</t>
  </si>
  <si>
    <t>Poznámka k položce:_x000D_
Úprava a napojení na stávající rozvody, vypuštění, napuštění, odvzdušnění, propláchnutí topného systému</t>
  </si>
  <si>
    <t>HZS2492</t>
  </si>
  <si>
    <t>Hodinová zúčtovací sazba pomocný dělník PSV</t>
  </si>
  <si>
    <t>-851875278</t>
  </si>
  <si>
    <t>Hodinové zúčtovací sazby profesí PSV zednické výpomoci a pomocné práce PSV pomocný dělník PSV</t>
  </si>
  <si>
    <t>https://podminky.urs.cz/item/CS_URS_2022_02/HZS2492</t>
  </si>
  <si>
    <t>Poznámka k položce:_x000D_
Demontáže stávajícího zařízení v předepsaném rozsahu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</si>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</sst>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211021" TargetMode="External"/><Relationship Id="rId117" Type="http://schemas.openxmlformats.org/officeDocument/2006/relationships/hyperlink" Target="https://podminky.urs.cz/item/CS_URS_2022_02/764216604" TargetMode="External"/><Relationship Id="rId21" Type="http://schemas.openxmlformats.org/officeDocument/2006/relationships/hyperlink" Target="https://podminky.urs.cz/item/CS_URS_2022_02/622131121" TargetMode="External"/><Relationship Id="rId42" Type="http://schemas.openxmlformats.org/officeDocument/2006/relationships/hyperlink" Target="https://podminky.urs.cz/item/CS_URS_2022_02/985131311" TargetMode="External"/><Relationship Id="rId47" Type="http://schemas.openxmlformats.org/officeDocument/2006/relationships/hyperlink" Target="https://podminky.urs.cz/item/CS_URS_2022_02/978015341" TargetMode="External"/><Relationship Id="rId63" Type="http://schemas.openxmlformats.org/officeDocument/2006/relationships/hyperlink" Target="https://podminky.urs.cz/item/CS_URS_2022_02/944711813" TargetMode="External"/><Relationship Id="rId68" Type="http://schemas.openxmlformats.org/officeDocument/2006/relationships/hyperlink" Target="https://podminky.urs.cz/item/CS_URS_2022_02/711161384" TargetMode="External"/><Relationship Id="rId84" Type="http://schemas.openxmlformats.org/officeDocument/2006/relationships/hyperlink" Target="https://podminky.urs.cz/item/CS_URS_2022_02/741430004" TargetMode="External"/><Relationship Id="rId89" Type="http://schemas.openxmlformats.org/officeDocument/2006/relationships/hyperlink" Target="https://podminky.urs.cz/item/CS_URS_2022_02/998751101" TargetMode="External"/><Relationship Id="rId112" Type="http://schemas.openxmlformats.org/officeDocument/2006/relationships/hyperlink" Target="https://podminky.urs.cz/item/CS_URS_2022_02/764211625" TargetMode="External"/><Relationship Id="rId133" Type="http://schemas.openxmlformats.org/officeDocument/2006/relationships/hyperlink" Target="https://podminky.urs.cz/item/CS_URS_2022_02/783301303" TargetMode="External"/><Relationship Id="rId138" Type="http://schemas.openxmlformats.org/officeDocument/2006/relationships/hyperlink" Target="https://podminky.urs.cz/item/CS_URS_2022_02/784181101" TargetMode="External"/><Relationship Id="rId16" Type="http://schemas.openxmlformats.org/officeDocument/2006/relationships/hyperlink" Target="https://podminky.urs.cz/item/CS_URS_2022_02/451577877" TargetMode="External"/><Relationship Id="rId107" Type="http://schemas.openxmlformats.org/officeDocument/2006/relationships/hyperlink" Target="https://podminky.urs.cz/item/CS_URS_2022_02/764004801" TargetMode="External"/><Relationship Id="rId11" Type="http://schemas.openxmlformats.org/officeDocument/2006/relationships/hyperlink" Target="https://podminky.urs.cz/item/CS_URS_2022_02/175151101" TargetMode="External"/><Relationship Id="rId32" Type="http://schemas.openxmlformats.org/officeDocument/2006/relationships/hyperlink" Target="https://podminky.urs.cz/item/CS_URS_2022_02/622251101" TargetMode="External"/><Relationship Id="rId37" Type="http://schemas.openxmlformats.org/officeDocument/2006/relationships/hyperlink" Target="https://podminky.urs.cz/item/CS_URS_2022_02/622511112" TargetMode="External"/><Relationship Id="rId53" Type="http://schemas.openxmlformats.org/officeDocument/2006/relationships/hyperlink" Target="https://podminky.urs.cz/item/CS_URS_2022_02/611131121" TargetMode="External"/><Relationship Id="rId58" Type="http://schemas.openxmlformats.org/officeDocument/2006/relationships/hyperlink" Target="https://podminky.urs.cz/item/CS_URS_2022_02/944511111" TargetMode="External"/><Relationship Id="rId74" Type="http://schemas.openxmlformats.org/officeDocument/2006/relationships/hyperlink" Target="https://podminky.urs.cz/item/CS_URS_2022_02/713122111" TargetMode="External"/><Relationship Id="rId79" Type="http://schemas.openxmlformats.org/officeDocument/2006/relationships/hyperlink" Target="https://podminky.urs.cz/item/CS_URS_2022_02/741370002" TargetMode="External"/><Relationship Id="rId102" Type="http://schemas.openxmlformats.org/officeDocument/2006/relationships/hyperlink" Target="https://podminky.urs.cz/item/CS_URS_2022_02/764001881" TargetMode="External"/><Relationship Id="rId123" Type="http://schemas.openxmlformats.org/officeDocument/2006/relationships/hyperlink" Target="https://podminky.urs.cz/item/CS_URS_2022_02/998764102" TargetMode="External"/><Relationship Id="rId128" Type="http://schemas.openxmlformats.org/officeDocument/2006/relationships/hyperlink" Target="https://podminky.urs.cz/item/CS_URS_2022_02/767810811" TargetMode="External"/><Relationship Id="rId5" Type="http://schemas.openxmlformats.org/officeDocument/2006/relationships/hyperlink" Target="https://podminky.urs.cz/item/CS_URS_2022_02/151101111" TargetMode="External"/><Relationship Id="rId90" Type="http://schemas.openxmlformats.org/officeDocument/2006/relationships/hyperlink" Target="https://podminky.urs.cz/item/CS_URS_2022_02/762083111" TargetMode="External"/><Relationship Id="rId95" Type="http://schemas.openxmlformats.org/officeDocument/2006/relationships/hyperlink" Target="https://podminky.urs.cz/item/CS_URS_2022_02/762342811" TargetMode="External"/><Relationship Id="rId22" Type="http://schemas.openxmlformats.org/officeDocument/2006/relationships/hyperlink" Target="https://podminky.urs.cz/item/CS_URS_2022_02/622135011" TargetMode="External"/><Relationship Id="rId27" Type="http://schemas.openxmlformats.org/officeDocument/2006/relationships/hyperlink" Target="https://podminky.urs.cz/item/CS_URS_2022_02/622211031" TargetMode="External"/><Relationship Id="rId43" Type="http://schemas.openxmlformats.org/officeDocument/2006/relationships/hyperlink" Target="https://podminky.urs.cz/item/CS_URS_2022_02/629995223" TargetMode="External"/><Relationship Id="rId48" Type="http://schemas.openxmlformats.org/officeDocument/2006/relationships/hyperlink" Target="https://podminky.urs.cz/item/CS_URS_2022_02/997013214" TargetMode="External"/><Relationship Id="rId64" Type="http://schemas.openxmlformats.org/officeDocument/2006/relationships/hyperlink" Target="https://podminky.urs.cz/item/CS_URS_2022_02/711112001" TargetMode="External"/><Relationship Id="rId69" Type="http://schemas.openxmlformats.org/officeDocument/2006/relationships/hyperlink" Target="https://podminky.urs.cz/item/CS_URS_2022_02/998711202" TargetMode="External"/><Relationship Id="rId113" Type="http://schemas.openxmlformats.org/officeDocument/2006/relationships/hyperlink" Target="https://podminky.urs.cz/item/CS_URS_2022_02/764211655" TargetMode="External"/><Relationship Id="rId118" Type="http://schemas.openxmlformats.org/officeDocument/2006/relationships/hyperlink" Target="https://podminky.urs.cz/item/CS_URS_2022_02/764216665" TargetMode="External"/><Relationship Id="rId134" Type="http://schemas.openxmlformats.org/officeDocument/2006/relationships/hyperlink" Target="https://podminky.urs.cz/item/CS_URS_2022_02/783301313" TargetMode="External"/><Relationship Id="rId139" Type="http://schemas.openxmlformats.org/officeDocument/2006/relationships/hyperlink" Target="https://podminky.urs.cz/item/CS_URS_2022_02/784221111" TargetMode="External"/><Relationship Id="rId8" Type="http://schemas.openxmlformats.org/officeDocument/2006/relationships/hyperlink" Target="https://podminky.urs.cz/item/CS_URS_2022_02/171201231" TargetMode="External"/><Relationship Id="rId51" Type="http://schemas.openxmlformats.org/officeDocument/2006/relationships/hyperlink" Target="https://podminky.urs.cz/item/CS_URS_2022_02/997013631" TargetMode="External"/><Relationship Id="rId72" Type="http://schemas.openxmlformats.org/officeDocument/2006/relationships/hyperlink" Target="https://podminky.urs.cz/item/CS_URS_2022_02/713110813" TargetMode="External"/><Relationship Id="rId80" Type="http://schemas.openxmlformats.org/officeDocument/2006/relationships/hyperlink" Target="https://podminky.urs.cz/item/CS_URS_2022_02/741374811" TargetMode="External"/><Relationship Id="rId85" Type="http://schemas.openxmlformats.org/officeDocument/2006/relationships/hyperlink" Target="https://podminky.urs.cz/item/CS_URS_2022_02/742310002" TargetMode="External"/><Relationship Id="rId93" Type="http://schemas.openxmlformats.org/officeDocument/2006/relationships/hyperlink" Target="https://podminky.urs.cz/item/CS_URS_2022_02/762342314" TargetMode="External"/><Relationship Id="rId98" Type="http://schemas.openxmlformats.org/officeDocument/2006/relationships/hyperlink" Target="https://podminky.urs.cz/item/CS_URS_2022_02/762511247" TargetMode="External"/><Relationship Id="rId121" Type="http://schemas.openxmlformats.org/officeDocument/2006/relationships/hyperlink" Target="https://podminky.urs.cz/item/CS_URS_2022_02/764511643" TargetMode="External"/><Relationship Id="rId3" Type="http://schemas.openxmlformats.org/officeDocument/2006/relationships/hyperlink" Target="https://podminky.urs.cz/item/CS_URS_2022_02/132351104" TargetMode="External"/><Relationship Id="rId12" Type="http://schemas.openxmlformats.org/officeDocument/2006/relationships/hyperlink" Target="https://podminky.urs.cz/item/CS_URS_2022_02/181411132" TargetMode="External"/><Relationship Id="rId17" Type="http://schemas.openxmlformats.org/officeDocument/2006/relationships/hyperlink" Target="https://podminky.urs.cz/item/CS_URS_2022_02/637211121" TargetMode="External"/><Relationship Id="rId25" Type="http://schemas.openxmlformats.org/officeDocument/2006/relationships/hyperlink" Target="https://podminky.urs.cz/item/CS_URS_2022_02/622143004" TargetMode="External"/><Relationship Id="rId33" Type="http://schemas.openxmlformats.org/officeDocument/2006/relationships/hyperlink" Target="https://podminky.urs.cz/item/CS_URS_2022_02/622251105" TargetMode="External"/><Relationship Id="rId38" Type="http://schemas.openxmlformats.org/officeDocument/2006/relationships/hyperlink" Target="https://podminky.urs.cz/item/CS_URS_2022_02/622531022" TargetMode="External"/><Relationship Id="rId46" Type="http://schemas.openxmlformats.org/officeDocument/2006/relationships/hyperlink" Target="https://podminky.urs.cz/item/CS_URS_2022_02/952901111" TargetMode="External"/><Relationship Id="rId59" Type="http://schemas.openxmlformats.org/officeDocument/2006/relationships/hyperlink" Target="https://podminky.urs.cz/item/CS_URS_2022_02/944511211" TargetMode="External"/><Relationship Id="rId67" Type="http://schemas.openxmlformats.org/officeDocument/2006/relationships/hyperlink" Target="https://podminky.urs.cz/item/CS_URS_2022_02/711161215" TargetMode="External"/><Relationship Id="rId103" Type="http://schemas.openxmlformats.org/officeDocument/2006/relationships/hyperlink" Target="https://podminky.urs.cz/item/CS_URS_2022_02/764002812" TargetMode="External"/><Relationship Id="rId108" Type="http://schemas.openxmlformats.org/officeDocument/2006/relationships/hyperlink" Target="https://podminky.urs.cz/item/CS_URS_2022_02/764004861" TargetMode="External"/><Relationship Id="rId116" Type="http://schemas.openxmlformats.org/officeDocument/2006/relationships/hyperlink" Target="https://podminky.urs.cz/item/CS_URS_2022_02/764213652" TargetMode="External"/><Relationship Id="rId124" Type="http://schemas.openxmlformats.org/officeDocument/2006/relationships/hyperlink" Target="https://podminky.urs.cz/item/CS_URS_2022_02/765191021" TargetMode="External"/><Relationship Id="rId129" Type="http://schemas.openxmlformats.org/officeDocument/2006/relationships/hyperlink" Target="https://podminky.urs.cz/item/CS_URS_2022_02/767851104" TargetMode="External"/><Relationship Id="rId137" Type="http://schemas.openxmlformats.org/officeDocument/2006/relationships/hyperlink" Target="https://podminky.urs.cz/item/CS_URS_2022_02/783334201" TargetMode="External"/><Relationship Id="rId20" Type="http://schemas.openxmlformats.org/officeDocument/2006/relationships/hyperlink" Target="https://podminky.urs.cz/item/CS_URS_2022_02/621541022" TargetMode="External"/><Relationship Id="rId41" Type="http://schemas.openxmlformats.org/officeDocument/2006/relationships/hyperlink" Target="https://podminky.urs.cz/item/CS_URS_2022_02/629995101" TargetMode="External"/><Relationship Id="rId54" Type="http://schemas.openxmlformats.org/officeDocument/2006/relationships/hyperlink" Target="https://podminky.urs.cz/item/CS_URS_2022_02/621221021" TargetMode="External"/><Relationship Id="rId62" Type="http://schemas.openxmlformats.org/officeDocument/2006/relationships/hyperlink" Target="https://podminky.urs.cz/item/CS_URS_2022_02/944711213" TargetMode="External"/><Relationship Id="rId70" Type="http://schemas.openxmlformats.org/officeDocument/2006/relationships/hyperlink" Target="https://podminky.urs.cz/item/CS_URS_2022_02/712600841" TargetMode="External"/><Relationship Id="rId75" Type="http://schemas.openxmlformats.org/officeDocument/2006/relationships/hyperlink" Target="https://podminky.urs.cz/item/CS_URS_2022_02/713191133" TargetMode="External"/><Relationship Id="rId83" Type="http://schemas.openxmlformats.org/officeDocument/2006/relationships/hyperlink" Target="https://podminky.urs.cz/item/CS_URS_2022_02/741420051" TargetMode="External"/><Relationship Id="rId88" Type="http://schemas.openxmlformats.org/officeDocument/2006/relationships/hyperlink" Target="https://podminky.urs.cz/item/CS_URS_2022_02/751525082" TargetMode="External"/><Relationship Id="rId91" Type="http://schemas.openxmlformats.org/officeDocument/2006/relationships/hyperlink" Target="https://podminky.urs.cz/item/CS_URS_2022_02/762331932" TargetMode="External"/><Relationship Id="rId96" Type="http://schemas.openxmlformats.org/officeDocument/2006/relationships/hyperlink" Target="https://podminky.urs.cz/item/CS_URS_2022_02/762395000" TargetMode="External"/><Relationship Id="rId111" Type="http://schemas.openxmlformats.org/officeDocument/2006/relationships/hyperlink" Target="https://podminky.urs.cz/item/CS_URS_2022_02/764203155" TargetMode="External"/><Relationship Id="rId132" Type="http://schemas.openxmlformats.org/officeDocument/2006/relationships/hyperlink" Target="https://podminky.urs.cz/item/CS_URS_2022_02/998767202" TargetMode="External"/><Relationship Id="rId140" Type="http://schemas.openxmlformats.org/officeDocument/2006/relationships/drawing" Target="../drawings/drawing2.xml"/><Relationship Id="rId1" Type="http://schemas.openxmlformats.org/officeDocument/2006/relationships/hyperlink" Target="https://podminky.urs.cz/item/CS_URS_2022_02/113107030" TargetMode="External"/><Relationship Id="rId6" Type="http://schemas.openxmlformats.org/officeDocument/2006/relationships/hyperlink" Target="https://podminky.urs.cz/item/CS_URS_2022_02/162751117" TargetMode="External"/><Relationship Id="rId15" Type="http://schemas.openxmlformats.org/officeDocument/2006/relationships/hyperlink" Target="https://podminky.urs.cz/item/CS_URS_2022_02/451573111" TargetMode="External"/><Relationship Id="rId23" Type="http://schemas.openxmlformats.org/officeDocument/2006/relationships/hyperlink" Target="https://podminky.urs.cz/item/CS_URS_2022_02/622135095" TargetMode="External"/><Relationship Id="rId28" Type="http://schemas.openxmlformats.org/officeDocument/2006/relationships/hyperlink" Target="https://podminky.urs.cz/item/CS_URS_2022_02/622212051" TargetMode="External"/><Relationship Id="rId36" Type="http://schemas.openxmlformats.org/officeDocument/2006/relationships/hyperlink" Target="https://podminky.urs.cz/item/CS_URS_2022_02/622325112" TargetMode="External"/><Relationship Id="rId49" Type="http://schemas.openxmlformats.org/officeDocument/2006/relationships/hyperlink" Target="https://podminky.urs.cz/item/CS_URS_2022_02/997013501" TargetMode="External"/><Relationship Id="rId57" Type="http://schemas.openxmlformats.org/officeDocument/2006/relationships/hyperlink" Target="https://podminky.urs.cz/item/CS_URS_2022_02/941211811" TargetMode="External"/><Relationship Id="rId106" Type="http://schemas.openxmlformats.org/officeDocument/2006/relationships/hyperlink" Target="https://podminky.urs.cz/item/CS_URS_2022_02/764003801" TargetMode="External"/><Relationship Id="rId114" Type="http://schemas.openxmlformats.org/officeDocument/2006/relationships/hyperlink" Target="https://podminky.urs.cz/item/CS_URS_2022_02/764212634" TargetMode="External"/><Relationship Id="rId119" Type="http://schemas.openxmlformats.org/officeDocument/2006/relationships/hyperlink" Target="https://podminky.urs.cz/item/CS_URS_2022_02/764312616" TargetMode="External"/><Relationship Id="rId127" Type="http://schemas.openxmlformats.org/officeDocument/2006/relationships/hyperlink" Target="https://podminky.urs.cz/item/CS_URS_2022_02/998765102" TargetMode="External"/><Relationship Id="rId10" Type="http://schemas.openxmlformats.org/officeDocument/2006/relationships/hyperlink" Target="https://podminky.urs.cz/item/CS_URS_2022_02/174151101" TargetMode="External"/><Relationship Id="rId31" Type="http://schemas.openxmlformats.org/officeDocument/2006/relationships/hyperlink" Target="https://podminky.urs.cz/item/CS_URS_2022_02/622222051" TargetMode="External"/><Relationship Id="rId44" Type="http://schemas.openxmlformats.org/officeDocument/2006/relationships/hyperlink" Target="https://podminky.urs.cz/item/CS_URS_2022_02/871313121" TargetMode="External"/><Relationship Id="rId52" Type="http://schemas.openxmlformats.org/officeDocument/2006/relationships/hyperlink" Target="https://podminky.urs.cz/item/CS_URS_2022_02/998017003" TargetMode="External"/><Relationship Id="rId60" Type="http://schemas.openxmlformats.org/officeDocument/2006/relationships/hyperlink" Target="https://podminky.urs.cz/item/CS_URS_2022_02/944511811" TargetMode="External"/><Relationship Id="rId65" Type="http://schemas.openxmlformats.org/officeDocument/2006/relationships/hyperlink" Target="https://podminky.urs.cz/item/CS_URS_2022_02/711142559" TargetMode="External"/><Relationship Id="rId73" Type="http://schemas.openxmlformats.org/officeDocument/2006/relationships/hyperlink" Target="https://podminky.urs.cz/item/CS_URS_2022_02/713121121" TargetMode="External"/><Relationship Id="rId78" Type="http://schemas.openxmlformats.org/officeDocument/2006/relationships/hyperlink" Target="https://podminky.urs.cz/item/CS_URS_2022_02/721273153" TargetMode="External"/><Relationship Id="rId81" Type="http://schemas.openxmlformats.org/officeDocument/2006/relationships/hyperlink" Target="https://podminky.urs.cz/item/CS_URS_2022_02/741410001" TargetMode="External"/><Relationship Id="rId86" Type="http://schemas.openxmlformats.org/officeDocument/2006/relationships/hyperlink" Target="https://podminky.urs.cz/item/CS_URS_2022_02/742310802" TargetMode="External"/><Relationship Id="rId94" Type="http://schemas.openxmlformats.org/officeDocument/2006/relationships/hyperlink" Target="https://podminky.urs.cz/item/CS_URS_2022_02/762342441" TargetMode="External"/><Relationship Id="rId99" Type="http://schemas.openxmlformats.org/officeDocument/2006/relationships/hyperlink" Target="https://podminky.urs.cz/item/CS_URS_2022_02/998762102" TargetMode="External"/><Relationship Id="rId101" Type="http://schemas.openxmlformats.org/officeDocument/2006/relationships/hyperlink" Target="https://podminky.urs.cz/item/CS_URS_2022_02/764001861" TargetMode="External"/><Relationship Id="rId122" Type="http://schemas.openxmlformats.org/officeDocument/2006/relationships/hyperlink" Target="https://podminky.urs.cz/item/CS_URS_2022_02/764518623" TargetMode="External"/><Relationship Id="rId130" Type="http://schemas.openxmlformats.org/officeDocument/2006/relationships/hyperlink" Target="https://podminky.urs.cz/item/CS_URS_2022_02/767851803" TargetMode="External"/><Relationship Id="rId135" Type="http://schemas.openxmlformats.org/officeDocument/2006/relationships/hyperlink" Target="https://podminky.urs.cz/item/CS_URS_2022_02/783317101" TargetMode="External"/><Relationship Id="rId4" Type="http://schemas.openxmlformats.org/officeDocument/2006/relationships/hyperlink" Target="https://podminky.urs.cz/item/CS_URS_2022_02/151101101" TargetMode="External"/><Relationship Id="rId9" Type="http://schemas.openxmlformats.org/officeDocument/2006/relationships/hyperlink" Target="https://podminky.urs.cz/item/CS_URS_2022_02/174151101" TargetMode="External"/><Relationship Id="rId13" Type="http://schemas.openxmlformats.org/officeDocument/2006/relationships/hyperlink" Target="https://podminky.urs.cz/item/CS_URS_2022_02/181912111" TargetMode="External"/><Relationship Id="rId18" Type="http://schemas.openxmlformats.org/officeDocument/2006/relationships/hyperlink" Target="https://podminky.urs.cz/item/CS_URS_2022_02/621131121" TargetMode="External"/><Relationship Id="rId39" Type="http://schemas.openxmlformats.org/officeDocument/2006/relationships/hyperlink" Target="https://podminky.urs.cz/item/CS_URS_2022_02/629135102" TargetMode="External"/><Relationship Id="rId109" Type="http://schemas.openxmlformats.org/officeDocument/2006/relationships/hyperlink" Target="https://podminky.urs.cz/item/CS_URS_2022_02/764011616" TargetMode="External"/><Relationship Id="rId34" Type="http://schemas.openxmlformats.org/officeDocument/2006/relationships/hyperlink" Target="https://podminky.urs.cz/item/CS_URS_2022_02/622252001" TargetMode="External"/><Relationship Id="rId50" Type="http://schemas.openxmlformats.org/officeDocument/2006/relationships/hyperlink" Target="https://podminky.urs.cz/item/CS_URS_2022_02/997013509" TargetMode="External"/><Relationship Id="rId55" Type="http://schemas.openxmlformats.org/officeDocument/2006/relationships/hyperlink" Target="https://podminky.urs.cz/item/CS_URS_2022_02/941211111" TargetMode="External"/><Relationship Id="rId76" Type="http://schemas.openxmlformats.org/officeDocument/2006/relationships/hyperlink" Target="https://podminky.urs.cz/item/CS_URS_2022_02/998713102" TargetMode="External"/><Relationship Id="rId97" Type="http://schemas.openxmlformats.org/officeDocument/2006/relationships/hyperlink" Target="https://podminky.urs.cz/item/CS_URS_2022_02/762795000" TargetMode="External"/><Relationship Id="rId104" Type="http://schemas.openxmlformats.org/officeDocument/2006/relationships/hyperlink" Target="https://podminky.urs.cz/item/CS_URS_2022_02/764002821" TargetMode="External"/><Relationship Id="rId120" Type="http://schemas.openxmlformats.org/officeDocument/2006/relationships/hyperlink" Target="https://podminky.urs.cz/item/CS_URS_2022_02/764511602" TargetMode="External"/><Relationship Id="rId125" Type="http://schemas.openxmlformats.org/officeDocument/2006/relationships/hyperlink" Target="https://podminky.urs.cz/item/CS_URS_2022_02/765191031" TargetMode="External"/><Relationship Id="rId7" Type="http://schemas.openxmlformats.org/officeDocument/2006/relationships/hyperlink" Target="https://podminky.urs.cz/item/CS_URS_2022_02/171251201" TargetMode="External"/><Relationship Id="rId71" Type="http://schemas.openxmlformats.org/officeDocument/2006/relationships/hyperlink" Target="https://podminky.urs.cz/item/CS_URS_2022_02/712600845" TargetMode="External"/><Relationship Id="rId92" Type="http://schemas.openxmlformats.org/officeDocument/2006/relationships/hyperlink" Target="https://podminky.urs.cz/item/CS_URS_2022_02/762332923" TargetMode="External"/><Relationship Id="rId2" Type="http://schemas.openxmlformats.org/officeDocument/2006/relationships/hyperlink" Target="https://podminky.urs.cz/item/CS_URS_2022_02/132151253" TargetMode="External"/><Relationship Id="rId29" Type="http://schemas.openxmlformats.org/officeDocument/2006/relationships/hyperlink" Target="https://podminky.urs.cz/item/CS_URS_2022_02/622212051" TargetMode="External"/><Relationship Id="rId24" Type="http://schemas.openxmlformats.org/officeDocument/2006/relationships/hyperlink" Target="https://podminky.urs.cz/item/CS_URS_2022_02/622142001" TargetMode="External"/><Relationship Id="rId40" Type="http://schemas.openxmlformats.org/officeDocument/2006/relationships/hyperlink" Target="https://podminky.urs.cz/item/CS_URS_2022_02/629991011" TargetMode="External"/><Relationship Id="rId45" Type="http://schemas.openxmlformats.org/officeDocument/2006/relationships/hyperlink" Target="https://podminky.urs.cz/item/CS_URS_2022_02/894811113" TargetMode="External"/><Relationship Id="rId66" Type="http://schemas.openxmlformats.org/officeDocument/2006/relationships/hyperlink" Target="https://podminky.urs.cz/item/CS_URS_2022_02/711142559" TargetMode="External"/><Relationship Id="rId87" Type="http://schemas.openxmlformats.org/officeDocument/2006/relationships/hyperlink" Target="https://podminky.urs.cz/item/CS_URS_2022_02/751398021" TargetMode="External"/><Relationship Id="rId110" Type="http://schemas.openxmlformats.org/officeDocument/2006/relationships/hyperlink" Target="https://podminky.urs.cz/item/CS_URS_2022_02/764111653" TargetMode="External"/><Relationship Id="rId115" Type="http://schemas.openxmlformats.org/officeDocument/2006/relationships/hyperlink" Target="https://podminky.urs.cz/item/CS_URS_2022_02/764212664" TargetMode="External"/><Relationship Id="rId131" Type="http://schemas.openxmlformats.org/officeDocument/2006/relationships/hyperlink" Target="https://podminky.urs.cz/item/CS_URS_2022_02/767996701" TargetMode="External"/><Relationship Id="rId136" Type="http://schemas.openxmlformats.org/officeDocument/2006/relationships/hyperlink" Target="https://podminky.urs.cz/item/CS_URS_2022_02/783322101" TargetMode="External"/><Relationship Id="rId61" Type="http://schemas.openxmlformats.org/officeDocument/2006/relationships/hyperlink" Target="https://podminky.urs.cz/item/CS_URS_2022_02/944711113" TargetMode="External"/><Relationship Id="rId82" Type="http://schemas.openxmlformats.org/officeDocument/2006/relationships/hyperlink" Target="https://podminky.urs.cz/item/CS_URS_2022_02/741420001" TargetMode="External"/><Relationship Id="rId19" Type="http://schemas.openxmlformats.org/officeDocument/2006/relationships/hyperlink" Target="https://podminky.urs.cz/item/CS_URS_2022_02/621142001" TargetMode="External"/><Relationship Id="rId14" Type="http://schemas.openxmlformats.org/officeDocument/2006/relationships/hyperlink" Target="https://podminky.urs.cz/item/CS_URS_2022_02/113106021" TargetMode="External"/><Relationship Id="rId30" Type="http://schemas.openxmlformats.org/officeDocument/2006/relationships/hyperlink" Target="https://podminky.urs.cz/item/CS_URS_2022_02/622221031" TargetMode="External"/><Relationship Id="rId35" Type="http://schemas.openxmlformats.org/officeDocument/2006/relationships/hyperlink" Target="https://podminky.urs.cz/item/CS_URS_2022_02/622252002" TargetMode="External"/><Relationship Id="rId56" Type="http://schemas.openxmlformats.org/officeDocument/2006/relationships/hyperlink" Target="https://podminky.urs.cz/item/CS_URS_2022_02/941211211" TargetMode="External"/><Relationship Id="rId77" Type="http://schemas.openxmlformats.org/officeDocument/2006/relationships/hyperlink" Target="https://podminky.urs.cz/item/CS_URS_2022_02/721242105" TargetMode="External"/><Relationship Id="rId100" Type="http://schemas.openxmlformats.org/officeDocument/2006/relationships/hyperlink" Target="https://podminky.urs.cz/item/CS_URS_2022_02/764001821" TargetMode="External"/><Relationship Id="rId105" Type="http://schemas.openxmlformats.org/officeDocument/2006/relationships/hyperlink" Target="https://podminky.urs.cz/item/CS_URS_2022_02/764002851" TargetMode="External"/><Relationship Id="rId126" Type="http://schemas.openxmlformats.org/officeDocument/2006/relationships/hyperlink" Target="https://podminky.urs.cz/item/CS_URS_2022_02/7651920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32421401" TargetMode="External"/><Relationship Id="rId13" Type="http://schemas.openxmlformats.org/officeDocument/2006/relationships/hyperlink" Target="https://podminky.urs.cz/item/CS_URS_2022_02/733224205" TargetMode="External"/><Relationship Id="rId18" Type="http://schemas.openxmlformats.org/officeDocument/2006/relationships/hyperlink" Target="https://podminky.urs.cz/item/CS_URS_2022_02/734291123" TargetMode="External"/><Relationship Id="rId26" Type="http://schemas.openxmlformats.org/officeDocument/2006/relationships/hyperlink" Target="https://podminky.urs.cz/item/CS_URS_2022_02/998734101" TargetMode="External"/><Relationship Id="rId3" Type="http://schemas.openxmlformats.org/officeDocument/2006/relationships/hyperlink" Target="https://podminky.urs.cz/item/CS_URS_2022_02/722270101" TargetMode="External"/><Relationship Id="rId21" Type="http://schemas.openxmlformats.org/officeDocument/2006/relationships/hyperlink" Target="https://podminky.urs.cz/item/CS_URS_2022_02/734292714" TargetMode="External"/><Relationship Id="rId7" Type="http://schemas.openxmlformats.org/officeDocument/2006/relationships/hyperlink" Target="https://podminky.urs.cz/item/CS_URS_2022_02/732330104" TargetMode="External"/><Relationship Id="rId12" Type="http://schemas.openxmlformats.org/officeDocument/2006/relationships/hyperlink" Target="https://podminky.urs.cz/item/CS_URS_2022_02/733224204" TargetMode="External"/><Relationship Id="rId17" Type="http://schemas.openxmlformats.org/officeDocument/2006/relationships/hyperlink" Target="https://podminky.urs.cz/item/CS_URS_2022_02/734222812" TargetMode="External"/><Relationship Id="rId25" Type="http://schemas.openxmlformats.org/officeDocument/2006/relationships/hyperlink" Target="https://podminky.urs.cz/item/CS_URS_2022_02/734421102" TargetMode="External"/><Relationship Id="rId2" Type="http://schemas.openxmlformats.org/officeDocument/2006/relationships/hyperlink" Target="https://podminky.urs.cz/item/CS_URS_2022_02/722262227" TargetMode="External"/><Relationship Id="rId16" Type="http://schemas.openxmlformats.org/officeDocument/2006/relationships/hyperlink" Target="https://podminky.urs.cz/item/CS_URS_2022_02/734221545" TargetMode="External"/><Relationship Id="rId20" Type="http://schemas.openxmlformats.org/officeDocument/2006/relationships/hyperlink" Target="https://podminky.urs.cz/item/CS_URS_2022_02/734242413" TargetMode="External"/><Relationship Id="rId29" Type="http://schemas.openxmlformats.org/officeDocument/2006/relationships/hyperlink" Target="https://podminky.urs.cz/item/CS_URS_2022_02/HZS2492" TargetMode="External"/><Relationship Id="rId1" Type="http://schemas.openxmlformats.org/officeDocument/2006/relationships/hyperlink" Target="https://podminky.urs.cz/item/CS_URS_2022_02/722181252" TargetMode="External"/><Relationship Id="rId6" Type="http://schemas.openxmlformats.org/officeDocument/2006/relationships/hyperlink" Target="https://podminky.urs.cz/item/CS_URS_2022_02/998731201" TargetMode="External"/><Relationship Id="rId11" Type="http://schemas.openxmlformats.org/officeDocument/2006/relationships/hyperlink" Target="https://podminky.urs.cz/item/CS_URS_2022_02/733223304" TargetMode="External"/><Relationship Id="rId24" Type="http://schemas.openxmlformats.org/officeDocument/2006/relationships/hyperlink" Target="https://podminky.urs.cz/item/CS_URS_2022_02/734411103" TargetMode="External"/><Relationship Id="rId5" Type="http://schemas.openxmlformats.org/officeDocument/2006/relationships/hyperlink" Target="https://podminky.urs.cz/item/CS_URS_2022_02/725869101" TargetMode="External"/><Relationship Id="rId15" Type="http://schemas.openxmlformats.org/officeDocument/2006/relationships/hyperlink" Target="https://podminky.urs.cz/item/CS_URS_2022_02/734211119" TargetMode="External"/><Relationship Id="rId23" Type="http://schemas.openxmlformats.org/officeDocument/2006/relationships/hyperlink" Target="https://podminky.urs.cz/item/CS_URS_2022_02/734292724" TargetMode="External"/><Relationship Id="rId28" Type="http://schemas.openxmlformats.org/officeDocument/2006/relationships/hyperlink" Target="https://podminky.urs.cz/item/CS_URS_2022_02/HZS2222" TargetMode="External"/><Relationship Id="rId10" Type="http://schemas.openxmlformats.org/officeDocument/2006/relationships/hyperlink" Target="https://podminky.urs.cz/item/CS_URS_2022_02/733223303" TargetMode="External"/><Relationship Id="rId19" Type="http://schemas.openxmlformats.org/officeDocument/2006/relationships/hyperlink" Target="https://podminky.urs.cz/item/CS_URS_2022_02/734291242" TargetMode="External"/><Relationship Id="rId4" Type="http://schemas.openxmlformats.org/officeDocument/2006/relationships/hyperlink" Target="https://podminky.urs.cz/item/CS_URS_2022_02/998722101" TargetMode="External"/><Relationship Id="rId9" Type="http://schemas.openxmlformats.org/officeDocument/2006/relationships/hyperlink" Target="https://podminky.urs.cz/item/CS_URS_2022_02/998732101" TargetMode="External"/><Relationship Id="rId14" Type="http://schemas.openxmlformats.org/officeDocument/2006/relationships/hyperlink" Target="https://podminky.urs.cz/item/CS_URS_2022_02/998733101" TargetMode="External"/><Relationship Id="rId22" Type="http://schemas.openxmlformats.org/officeDocument/2006/relationships/hyperlink" Target="https://podminky.urs.cz/item/CS_URS_2022_02/734292715" TargetMode="External"/><Relationship Id="rId27" Type="http://schemas.openxmlformats.org/officeDocument/2006/relationships/hyperlink" Target="https://podminky.urs.cz/item/CS_URS_2022_02/735000912" TargetMode="External"/><Relationship Id="rId30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R5" s="20"/>
      <c r="BE5" s="286" t="s">
        <v>15</v>
      </c>
      <c r="BS5" s="17" t="s">
        <v>6</v>
      </c>
    </row>
    <row r="6" spans="1:74" ht="36.9" customHeight="1">
      <c r="B6" s="20"/>
      <c r="D6" s="26" t="s">
        <v>16</v>
      </c>
      <c r="K6" s="290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R6" s="20"/>
      <c r="BE6" s="287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7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7"/>
      <c r="BS8" s="17" t="s">
        <v>6</v>
      </c>
    </row>
    <row r="9" spans="1:74" ht="14.4" customHeight="1">
      <c r="B9" s="20"/>
      <c r="AR9" s="20"/>
      <c r="BE9" s="287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87"/>
      <c r="BS10" s="17" t="s">
        <v>6</v>
      </c>
    </row>
    <row r="11" spans="1:74" ht="18.45" customHeight="1">
      <c r="B11" s="20"/>
      <c r="E11" s="25" t="s">
        <v>28</v>
      </c>
      <c r="AK11" s="27" t="s">
        <v>29</v>
      </c>
      <c r="AN11" s="25" t="s">
        <v>19</v>
      </c>
      <c r="AR11" s="20"/>
      <c r="BE11" s="287"/>
      <c r="BS11" s="17" t="s">
        <v>6</v>
      </c>
    </row>
    <row r="12" spans="1:74" ht="6.9" customHeight="1">
      <c r="B12" s="20"/>
      <c r="AR12" s="20"/>
      <c r="BE12" s="287"/>
      <c r="BS12" s="17" t="s">
        <v>6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87"/>
      <c r="BS13" s="17" t="s">
        <v>6</v>
      </c>
    </row>
    <row r="14" spans="1:74" ht="13.2">
      <c r="B14" s="20"/>
      <c r="E14" s="291" t="s">
        <v>31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7" t="s">
        <v>29</v>
      </c>
      <c r="AN14" s="29" t="s">
        <v>31</v>
      </c>
      <c r="AR14" s="20"/>
      <c r="BE14" s="287"/>
      <c r="BS14" s="17" t="s">
        <v>6</v>
      </c>
    </row>
    <row r="15" spans="1:74" ht="6.9" customHeight="1">
      <c r="B15" s="20"/>
      <c r="AR15" s="20"/>
      <c r="BE15" s="287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33</v>
      </c>
      <c r="AR16" s="20"/>
      <c r="BE16" s="287"/>
      <c r="BS16" s="17" t="s">
        <v>4</v>
      </c>
    </row>
    <row r="17" spans="2:71" ht="18.45" customHeight="1">
      <c r="B17" s="20"/>
      <c r="E17" s="25" t="s">
        <v>34</v>
      </c>
      <c r="AK17" s="27" t="s">
        <v>29</v>
      </c>
      <c r="AN17" s="25" t="s">
        <v>19</v>
      </c>
      <c r="AR17" s="20"/>
      <c r="BE17" s="287"/>
      <c r="BS17" s="17" t="s">
        <v>35</v>
      </c>
    </row>
    <row r="18" spans="2:71" ht="6.9" customHeight="1">
      <c r="B18" s="20"/>
      <c r="AR18" s="20"/>
      <c r="BE18" s="287"/>
      <c r="BS18" s="17" t="s">
        <v>6</v>
      </c>
    </row>
    <row r="19" spans="2:71" ht="12" customHeight="1">
      <c r="B19" s="20"/>
      <c r="D19" s="27" t="s">
        <v>36</v>
      </c>
      <c r="AK19" s="27" t="s">
        <v>26</v>
      </c>
      <c r="AN19" s="25" t="s">
        <v>33</v>
      </c>
      <c r="AR19" s="20"/>
      <c r="BE19" s="287"/>
      <c r="BS19" s="17" t="s">
        <v>6</v>
      </c>
    </row>
    <row r="20" spans="2:71" ht="18.45" customHeight="1">
      <c r="B20" s="20"/>
      <c r="E20" s="25" t="s">
        <v>34</v>
      </c>
      <c r="AK20" s="27" t="s">
        <v>29</v>
      </c>
      <c r="AN20" s="25" t="s">
        <v>19</v>
      </c>
      <c r="AR20" s="20"/>
      <c r="BE20" s="287"/>
      <c r="BS20" s="17" t="s">
        <v>35</v>
      </c>
    </row>
    <row r="21" spans="2:71" ht="6.9" customHeight="1">
      <c r="B21" s="20"/>
      <c r="AR21" s="20"/>
      <c r="BE21" s="287"/>
    </row>
    <row r="22" spans="2:71" ht="12" customHeight="1">
      <c r="B22" s="20"/>
      <c r="D22" s="27" t="s">
        <v>37</v>
      </c>
      <c r="AR22" s="20"/>
      <c r="BE22" s="287"/>
    </row>
    <row r="23" spans="2:71" ht="47.25" customHeight="1">
      <c r="B23" s="20"/>
      <c r="E23" s="293" t="s">
        <v>38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20"/>
      <c r="BE23" s="287"/>
    </row>
    <row r="24" spans="2:71" ht="6.9" customHeight="1">
      <c r="B24" s="20"/>
      <c r="AR24" s="20"/>
      <c r="BE24" s="287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7"/>
    </row>
    <row r="26" spans="2:71" s="1" customFormat="1" ht="25.95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4">
        <f>ROUND(AG54,2)</f>
        <v>0</v>
      </c>
      <c r="AL26" s="295"/>
      <c r="AM26" s="295"/>
      <c r="AN26" s="295"/>
      <c r="AO26" s="295"/>
      <c r="AR26" s="32"/>
      <c r="BE26" s="287"/>
    </row>
    <row r="27" spans="2:71" s="1" customFormat="1" ht="6.9" customHeight="1">
      <c r="B27" s="32"/>
      <c r="AR27" s="32"/>
      <c r="BE27" s="287"/>
    </row>
    <row r="28" spans="2:71" s="1" customFormat="1" ht="13.2">
      <c r="B28" s="32"/>
      <c r="L28" s="296" t="s">
        <v>40</v>
      </c>
      <c r="M28" s="296"/>
      <c r="N28" s="296"/>
      <c r="O28" s="296"/>
      <c r="P28" s="296"/>
      <c r="W28" s="296" t="s">
        <v>41</v>
      </c>
      <c r="X28" s="296"/>
      <c r="Y28" s="296"/>
      <c r="Z28" s="296"/>
      <c r="AA28" s="296"/>
      <c r="AB28" s="296"/>
      <c r="AC28" s="296"/>
      <c r="AD28" s="296"/>
      <c r="AE28" s="296"/>
      <c r="AK28" s="296" t="s">
        <v>42</v>
      </c>
      <c r="AL28" s="296"/>
      <c r="AM28" s="296"/>
      <c r="AN28" s="296"/>
      <c r="AO28" s="296"/>
      <c r="AR28" s="32"/>
      <c r="BE28" s="287"/>
    </row>
    <row r="29" spans="2:71" s="2" customFormat="1" ht="14.4" customHeight="1">
      <c r="B29" s="35"/>
      <c r="D29" s="27" t="s">
        <v>43</v>
      </c>
      <c r="F29" s="27" t="s">
        <v>44</v>
      </c>
      <c r="L29" s="281">
        <v>0.21</v>
      </c>
      <c r="M29" s="280"/>
      <c r="N29" s="280"/>
      <c r="O29" s="280"/>
      <c r="P29" s="280"/>
      <c r="W29" s="279">
        <f>ROUND(AZ54, 2)</f>
        <v>0</v>
      </c>
      <c r="X29" s="280"/>
      <c r="Y29" s="280"/>
      <c r="Z29" s="280"/>
      <c r="AA29" s="280"/>
      <c r="AB29" s="280"/>
      <c r="AC29" s="280"/>
      <c r="AD29" s="280"/>
      <c r="AE29" s="280"/>
      <c r="AK29" s="279">
        <f>ROUND(AV54, 2)</f>
        <v>0</v>
      </c>
      <c r="AL29" s="280"/>
      <c r="AM29" s="280"/>
      <c r="AN29" s="280"/>
      <c r="AO29" s="280"/>
      <c r="AR29" s="35"/>
      <c r="BE29" s="288"/>
    </row>
    <row r="30" spans="2:71" s="2" customFormat="1" ht="14.4" customHeight="1">
      <c r="B30" s="35"/>
      <c r="F30" s="27" t="s">
        <v>45</v>
      </c>
      <c r="L30" s="281">
        <v>0.15</v>
      </c>
      <c r="M30" s="280"/>
      <c r="N30" s="280"/>
      <c r="O30" s="280"/>
      <c r="P30" s="280"/>
      <c r="W30" s="279">
        <f>ROUND(BA54, 2)</f>
        <v>0</v>
      </c>
      <c r="X30" s="280"/>
      <c r="Y30" s="280"/>
      <c r="Z30" s="280"/>
      <c r="AA30" s="280"/>
      <c r="AB30" s="280"/>
      <c r="AC30" s="280"/>
      <c r="AD30" s="280"/>
      <c r="AE30" s="280"/>
      <c r="AK30" s="279">
        <f>ROUND(AW54, 2)</f>
        <v>0</v>
      </c>
      <c r="AL30" s="280"/>
      <c r="AM30" s="280"/>
      <c r="AN30" s="280"/>
      <c r="AO30" s="280"/>
      <c r="AR30" s="35"/>
      <c r="BE30" s="288"/>
    </row>
    <row r="31" spans="2:71" s="2" customFormat="1" ht="14.4" hidden="1" customHeight="1">
      <c r="B31" s="35"/>
      <c r="F31" s="27" t="s">
        <v>46</v>
      </c>
      <c r="L31" s="281">
        <v>0.21</v>
      </c>
      <c r="M31" s="280"/>
      <c r="N31" s="280"/>
      <c r="O31" s="280"/>
      <c r="P31" s="280"/>
      <c r="W31" s="279">
        <f>ROUND(BB54, 2)</f>
        <v>0</v>
      </c>
      <c r="X31" s="280"/>
      <c r="Y31" s="280"/>
      <c r="Z31" s="280"/>
      <c r="AA31" s="280"/>
      <c r="AB31" s="280"/>
      <c r="AC31" s="280"/>
      <c r="AD31" s="280"/>
      <c r="AE31" s="280"/>
      <c r="AK31" s="279">
        <v>0</v>
      </c>
      <c r="AL31" s="280"/>
      <c r="AM31" s="280"/>
      <c r="AN31" s="280"/>
      <c r="AO31" s="280"/>
      <c r="AR31" s="35"/>
      <c r="BE31" s="288"/>
    </row>
    <row r="32" spans="2:71" s="2" customFormat="1" ht="14.4" hidden="1" customHeight="1">
      <c r="B32" s="35"/>
      <c r="F32" s="27" t="s">
        <v>47</v>
      </c>
      <c r="L32" s="281">
        <v>0.15</v>
      </c>
      <c r="M32" s="280"/>
      <c r="N32" s="280"/>
      <c r="O32" s="280"/>
      <c r="P32" s="280"/>
      <c r="W32" s="279">
        <f>ROUND(BC54, 2)</f>
        <v>0</v>
      </c>
      <c r="X32" s="280"/>
      <c r="Y32" s="280"/>
      <c r="Z32" s="280"/>
      <c r="AA32" s="280"/>
      <c r="AB32" s="280"/>
      <c r="AC32" s="280"/>
      <c r="AD32" s="280"/>
      <c r="AE32" s="280"/>
      <c r="AK32" s="279">
        <v>0</v>
      </c>
      <c r="AL32" s="280"/>
      <c r="AM32" s="280"/>
      <c r="AN32" s="280"/>
      <c r="AO32" s="280"/>
      <c r="AR32" s="35"/>
      <c r="BE32" s="288"/>
    </row>
    <row r="33" spans="2:44" s="2" customFormat="1" ht="14.4" hidden="1" customHeight="1">
      <c r="B33" s="35"/>
      <c r="F33" s="27" t="s">
        <v>48</v>
      </c>
      <c r="L33" s="281">
        <v>0</v>
      </c>
      <c r="M33" s="280"/>
      <c r="N33" s="280"/>
      <c r="O33" s="280"/>
      <c r="P33" s="280"/>
      <c r="W33" s="279">
        <f>ROUND(BD54, 2)</f>
        <v>0</v>
      </c>
      <c r="X33" s="280"/>
      <c r="Y33" s="280"/>
      <c r="Z33" s="280"/>
      <c r="AA33" s="280"/>
      <c r="AB33" s="280"/>
      <c r="AC33" s="280"/>
      <c r="AD33" s="280"/>
      <c r="AE33" s="280"/>
      <c r="AK33" s="279">
        <v>0</v>
      </c>
      <c r="AL33" s="280"/>
      <c r="AM33" s="280"/>
      <c r="AN33" s="280"/>
      <c r="AO33" s="280"/>
      <c r="AR33" s="35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6"/>
      <c r="D35" s="37" t="s">
        <v>49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50</v>
      </c>
      <c r="U35" s="38"/>
      <c r="V35" s="38"/>
      <c r="W35" s="38"/>
      <c r="X35" s="282" t="s">
        <v>51</v>
      </c>
      <c r="Y35" s="283"/>
      <c r="Z35" s="283"/>
      <c r="AA35" s="283"/>
      <c r="AB35" s="283"/>
      <c r="AC35" s="38"/>
      <c r="AD35" s="38"/>
      <c r="AE35" s="38"/>
      <c r="AF35" s="38"/>
      <c r="AG35" s="38"/>
      <c r="AH35" s="38"/>
      <c r="AI35" s="38"/>
      <c r="AJ35" s="38"/>
      <c r="AK35" s="284">
        <f>SUM(AK26:AK33)</f>
        <v>0</v>
      </c>
      <c r="AL35" s="283"/>
      <c r="AM35" s="283"/>
      <c r="AN35" s="283"/>
      <c r="AO35" s="285"/>
      <c r="AP35" s="36"/>
      <c r="AQ35" s="36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44" s="1" customFormat="1" ht="6.9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44" s="1" customFormat="1" ht="24.9" customHeight="1">
      <c r="B42" s="32"/>
      <c r="C42" s="21" t="s">
        <v>52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4"/>
      <c r="C44" s="27" t="s">
        <v>13</v>
      </c>
      <c r="L44" s="3" t="str">
        <f>K5</f>
        <v>03</v>
      </c>
      <c r="AR44" s="44"/>
    </row>
    <row r="45" spans="2:44" s="4" customFormat="1" ht="36.9" customHeight="1">
      <c r="B45" s="45"/>
      <c r="C45" s="46" t="s">
        <v>16</v>
      </c>
      <c r="L45" s="270" t="str">
        <f>K6</f>
        <v>Zateplení BD Veselí 22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R45" s="45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7" t="str">
        <f>IF(K8="","",K8)</f>
        <v>Veselí</v>
      </c>
      <c r="AI47" s="27" t="s">
        <v>23</v>
      </c>
      <c r="AM47" s="272" t="str">
        <f>IF(AN8= "","",AN8)</f>
        <v>9. 1. 2023</v>
      </c>
      <c r="AN47" s="272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Město Odry</v>
      </c>
      <c r="AI49" s="27" t="s">
        <v>32</v>
      </c>
      <c r="AM49" s="273" t="str">
        <f>IF(E17="","",E17)</f>
        <v xml:space="preserve">Made 4 BIM s.r.o. </v>
      </c>
      <c r="AN49" s="274"/>
      <c r="AO49" s="274"/>
      <c r="AP49" s="274"/>
      <c r="AR49" s="32"/>
      <c r="AS49" s="275" t="s">
        <v>53</v>
      </c>
      <c r="AT49" s="276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2"/>
      <c r="C50" s="27" t="s">
        <v>30</v>
      </c>
      <c r="L50" s="3" t="str">
        <f>IF(E14= "Vyplň údaj","",E14)</f>
        <v/>
      </c>
      <c r="AI50" s="27" t="s">
        <v>36</v>
      </c>
      <c r="AM50" s="273" t="str">
        <f>IF(E20="","",E20)</f>
        <v xml:space="preserve">Made 4 BIM s.r.o. </v>
      </c>
      <c r="AN50" s="274"/>
      <c r="AO50" s="274"/>
      <c r="AP50" s="274"/>
      <c r="AR50" s="32"/>
      <c r="AS50" s="277"/>
      <c r="AT50" s="278"/>
      <c r="BD50" s="51"/>
    </row>
    <row r="51" spans="1:91" s="1" customFormat="1" ht="10.95" customHeight="1">
      <c r="B51" s="32"/>
      <c r="AR51" s="32"/>
      <c r="AS51" s="277"/>
      <c r="AT51" s="278"/>
      <c r="BD51" s="51"/>
    </row>
    <row r="52" spans="1:91" s="1" customFormat="1" ht="29.25" customHeight="1">
      <c r="B52" s="32"/>
      <c r="C52" s="266" t="s">
        <v>54</v>
      </c>
      <c r="D52" s="267"/>
      <c r="E52" s="267"/>
      <c r="F52" s="267"/>
      <c r="G52" s="267"/>
      <c r="H52" s="52"/>
      <c r="I52" s="268" t="s">
        <v>55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9" t="s">
        <v>56</v>
      </c>
      <c r="AH52" s="267"/>
      <c r="AI52" s="267"/>
      <c r="AJ52" s="267"/>
      <c r="AK52" s="267"/>
      <c r="AL52" s="267"/>
      <c r="AM52" s="267"/>
      <c r="AN52" s="268" t="s">
        <v>57</v>
      </c>
      <c r="AO52" s="267"/>
      <c r="AP52" s="267"/>
      <c r="AQ52" s="53" t="s">
        <v>58</v>
      </c>
      <c r="AR52" s="32"/>
      <c r="AS52" s="54" t="s">
        <v>59</v>
      </c>
      <c r="AT52" s="55" t="s">
        <v>60</v>
      </c>
      <c r="AU52" s="55" t="s">
        <v>61</v>
      </c>
      <c r="AV52" s="55" t="s">
        <v>62</v>
      </c>
      <c r="AW52" s="55" t="s">
        <v>63</v>
      </c>
      <c r="AX52" s="55" t="s">
        <v>64</v>
      </c>
      <c r="AY52" s="55" t="s">
        <v>65</v>
      </c>
      <c r="AZ52" s="55" t="s">
        <v>66</v>
      </c>
      <c r="BA52" s="55" t="s">
        <v>67</v>
      </c>
      <c r="BB52" s="55" t="s">
        <v>68</v>
      </c>
      <c r="BC52" s="55" t="s">
        <v>69</v>
      </c>
      <c r="BD52" s="56" t="s">
        <v>70</v>
      </c>
    </row>
    <row r="53" spans="1:91" s="1" customFormat="1" ht="10.95" customHeight="1">
      <c r="B53" s="32"/>
      <c r="AR53" s="32"/>
      <c r="AS53" s="57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8"/>
      <c r="C54" s="59" t="s">
        <v>71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64">
        <f>ROUND(SUM(AG55:AG56),2)</f>
        <v>0</v>
      </c>
      <c r="AH54" s="264"/>
      <c r="AI54" s="264"/>
      <c r="AJ54" s="264"/>
      <c r="AK54" s="264"/>
      <c r="AL54" s="264"/>
      <c r="AM54" s="264"/>
      <c r="AN54" s="265">
        <f>SUM(AG54,AT54)</f>
        <v>0</v>
      </c>
      <c r="AO54" s="265"/>
      <c r="AP54" s="265"/>
      <c r="AQ54" s="62" t="s">
        <v>19</v>
      </c>
      <c r="AR54" s="58"/>
      <c r="AS54" s="63">
        <f>ROUND(SUM(AS55:AS56),2)</f>
        <v>0</v>
      </c>
      <c r="AT54" s="64">
        <f>ROUND(SUM(AV54:AW54),2)</f>
        <v>0</v>
      </c>
      <c r="AU54" s="65">
        <f>ROUND(SUM(AU55:AU56),5)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ROUND(SUM(AZ55:AZ56),2)</f>
        <v>0</v>
      </c>
      <c r="BA54" s="64">
        <f>ROUND(SUM(BA55:BA56),2)</f>
        <v>0</v>
      </c>
      <c r="BB54" s="64">
        <f>ROUND(SUM(BB55:BB56),2)</f>
        <v>0</v>
      </c>
      <c r="BC54" s="64">
        <f>ROUND(SUM(BC55:BC56),2)</f>
        <v>0</v>
      </c>
      <c r="BD54" s="66">
        <f>ROUND(SUM(BD55:BD56),2)</f>
        <v>0</v>
      </c>
      <c r="BS54" s="67" t="s">
        <v>72</v>
      </c>
      <c r="BT54" s="67" t="s">
        <v>73</v>
      </c>
      <c r="BU54" s="68" t="s">
        <v>74</v>
      </c>
      <c r="BV54" s="67" t="s">
        <v>75</v>
      </c>
      <c r="BW54" s="67" t="s">
        <v>5</v>
      </c>
      <c r="BX54" s="67" t="s">
        <v>76</v>
      </c>
      <c r="CL54" s="67" t="s">
        <v>19</v>
      </c>
    </row>
    <row r="55" spans="1:91" s="6" customFormat="1" ht="16.5" customHeight="1">
      <c r="A55" s="69" t="s">
        <v>77</v>
      </c>
      <c r="B55" s="70"/>
      <c r="C55" s="71"/>
      <c r="D55" s="263" t="s">
        <v>78</v>
      </c>
      <c r="E55" s="263"/>
      <c r="F55" s="263"/>
      <c r="G55" s="263"/>
      <c r="H55" s="263"/>
      <c r="I55" s="72"/>
      <c r="J55" s="263" t="s">
        <v>79</v>
      </c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1">
        <f>'1 - Zateplení BD'!J30</f>
        <v>0</v>
      </c>
      <c r="AH55" s="262"/>
      <c r="AI55" s="262"/>
      <c r="AJ55" s="262"/>
      <c r="AK55" s="262"/>
      <c r="AL55" s="262"/>
      <c r="AM55" s="262"/>
      <c r="AN55" s="261">
        <f>SUM(AG55,AT55)</f>
        <v>0</v>
      </c>
      <c r="AO55" s="262"/>
      <c r="AP55" s="262"/>
      <c r="AQ55" s="73" t="s">
        <v>80</v>
      </c>
      <c r="AR55" s="70"/>
      <c r="AS55" s="74">
        <v>0</v>
      </c>
      <c r="AT55" s="75">
        <f>ROUND(SUM(AV55:AW55),2)</f>
        <v>0</v>
      </c>
      <c r="AU55" s="76">
        <f>'1 - Zateplení BD'!P106</f>
        <v>0</v>
      </c>
      <c r="AV55" s="75">
        <f>'1 - Zateplení BD'!J33</f>
        <v>0</v>
      </c>
      <c r="AW55" s="75">
        <f>'1 - Zateplení BD'!J34</f>
        <v>0</v>
      </c>
      <c r="AX55" s="75">
        <f>'1 - Zateplení BD'!J35</f>
        <v>0</v>
      </c>
      <c r="AY55" s="75">
        <f>'1 - Zateplení BD'!J36</f>
        <v>0</v>
      </c>
      <c r="AZ55" s="75">
        <f>'1 - Zateplení BD'!F33</f>
        <v>0</v>
      </c>
      <c r="BA55" s="75">
        <f>'1 - Zateplení BD'!F34</f>
        <v>0</v>
      </c>
      <c r="BB55" s="75">
        <f>'1 - Zateplení BD'!F35</f>
        <v>0</v>
      </c>
      <c r="BC55" s="75">
        <f>'1 - Zateplení BD'!F36</f>
        <v>0</v>
      </c>
      <c r="BD55" s="77">
        <f>'1 - Zateplení BD'!F37</f>
        <v>0</v>
      </c>
      <c r="BT55" s="78" t="s">
        <v>78</v>
      </c>
      <c r="BV55" s="78" t="s">
        <v>75</v>
      </c>
      <c r="BW55" s="78" t="s">
        <v>81</v>
      </c>
      <c r="BX55" s="78" t="s">
        <v>5</v>
      </c>
      <c r="CL55" s="78" t="s">
        <v>19</v>
      </c>
      <c r="CM55" s="78" t="s">
        <v>78</v>
      </c>
    </row>
    <row r="56" spans="1:91" s="6" customFormat="1" ht="16.5" customHeight="1">
      <c r="A56" s="69" t="s">
        <v>77</v>
      </c>
      <c r="B56" s="70"/>
      <c r="C56" s="71"/>
      <c r="D56" s="263" t="s">
        <v>82</v>
      </c>
      <c r="E56" s="263"/>
      <c r="F56" s="263"/>
      <c r="G56" s="263"/>
      <c r="H56" s="263"/>
      <c r="I56" s="72"/>
      <c r="J56" s="263" t="s">
        <v>83</v>
      </c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1">
        <f>'2 - Ústřední vytápění'!J30</f>
        <v>0</v>
      </c>
      <c r="AH56" s="262"/>
      <c r="AI56" s="262"/>
      <c r="AJ56" s="262"/>
      <c r="AK56" s="262"/>
      <c r="AL56" s="262"/>
      <c r="AM56" s="262"/>
      <c r="AN56" s="261">
        <f>SUM(AG56,AT56)</f>
        <v>0</v>
      </c>
      <c r="AO56" s="262"/>
      <c r="AP56" s="262"/>
      <c r="AQ56" s="73" t="s">
        <v>80</v>
      </c>
      <c r="AR56" s="70"/>
      <c r="AS56" s="79">
        <v>0</v>
      </c>
      <c r="AT56" s="80">
        <f>ROUND(SUM(AV56:AW56),2)</f>
        <v>0</v>
      </c>
      <c r="AU56" s="81">
        <f>'2 - Ústřední vytápění'!P88</f>
        <v>0</v>
      </c>
      <c r="AV56" s="80">
        <f>'2 - Ústřední vytápění'!J33</f>
        <v>0</v>
      </c>
      <c r="AW56" s="80">
        <f>'2 - Ústřední vytápění'!J34</f>
        <v>0</v>
      </c>
      <c r="AX56" s="80">
        <f>'2 - Ústřední vytápění'!J35</f>
        <v>0</v>
      </c>
      <c r="AY56" s="80">
        <f>'2 - Ústřední vytápění'!J36</f>
        <v>0</v>
      </c>
      <c r="AZ56" s="80">
        <f>'2 - Ústřední vytápění'!F33</f>
        <v>0</v>
      </c>
      <c r="BA56" s="80">
        <f>'2 - Ústřední vytápění'!F34</f>
        <v>0</v>
      </c>
      <c r="BB56" s="80">
        <f>'2 - Ústřední vytápění'!F35</f>
        <v>0</v>
      </c>
      <c r="BC56" s="80">
        <f>'2 - Ústřední vytápění'!F36</f>
        <v>0</v>
      </c>
      <c r="BD56" s="82">
        <f>'2 - Ústřední vytápění'!F37</f>
        <v>0</v>
      </c>
      <c r="BT56" s="78" t="s">
        <v>78</v>
      </c>
      <c r="BV56" s="78" t="s">
        <v>75</v>
      </c>
      <c r="BW56" s="78" t="s">
        <v>84</v>
      </c>
      <c r="BX56" s="78" t="s">
        <v>5</v>
      </c>
      <c r="CL56" s="78" t="s">
        <v>19</v>
      </c>
      <c r="CM56" s="78" t="s">
        <v>78</v>
      </c>
    </row>
    <row r="57" spans="1:91" s="1" customFormat="1" ht="30" customHeight="1">
      <c r="B57" s="32"/>
      <c r="AR57" s="32"/>
    </row>
    <row r="58" spans="1:91" s="1" customFormat="1" ht="6.9" customHeight="1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2"/>
    </row>
  </sheetData>
  <sheetProtection algorithmName="SHA-512" hashValue="UH9tSsV1uxPBUN1AmnzyFDtGIjptfOtU6kFPpfIBjQJ6JVx4N6uBY8Zwq4VnNj7NN2PbDSXnwQMF2tWHStkMFg==" saltValue="YfCrY7ffaLEoRn447qZlAn7ukBmhV5JnMhUaV3bbr/tN0aKEz5ha8hDN/QGXUHmCaOyjYTwF7ixdovNo59UrHQ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1 - Zateplení BD'!C2" display="/" xr:uid="{00000000-0004-0000-0000-000000000000}"/>
    <hyperlink ref="A56" location="'2 - Ústřední vytápění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31"/>
  <sheetViews>
    <sheetView showGridLines="0" tabSelected="1" topLeftCell="A555" workbookViewId="0">
      <selection activeCell="W571" sqref="W57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7" t="s">
        <v>81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" customHeight="1">
      <c r="B4" s="20"/>
      <c r="D4" s="21" t="s">
        <v>85</v>
      </c>
      <c r="L4" s="20"/>
      <c r="M4" s="8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8" t="str">
        <f>'Rekapitulace stavby'!K6</f>
        <v>Zateplení BD Veselí 22</v>
      </c>
      <c r="F7" s="299"/>
      <c r="G7" s="299"/>
      <c r="H7" s="299"/>
      <c r="L7" s="20"/>
    </row>
    <row r="8" spans="2:46" s="1" customFormat="1" ht="12" customHeight="1">
      <c r="B8" s="32"/>
      <c r="D8" s="27" t="s">
        <v>86</v>
      </c>
      <c r="L8" s="32"/>
    </row>
    <row r="9" spans="2:46" s="1" customFormat="1" ht="16.5" customHeight="1">
      <c r="B9" s="32"/>
      <c r="E9" s="270" t="s">
        <v>87</v>
      </c>
      <c r="F9" s="297"/>
      <c r="G9" s="297"/>
      <c r="H9" s="29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8" t="str">
        <f>'Rekapitulace stavby'!AN8</f>
        <v>9. 1. 2023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0" t="str">
        <f>'Rekapitulace stavby'!E14</f>
        <v>Vyplň údaj</v>
      </c>
      <c r="F18" s="289"/>
      <c r="G18" s="289"/>
      <c r="H18" s="289"/>
      <c r="I18" s="27" t="s">
        <v>29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29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29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4"/>
      <c r="E27" s="293" t="s">
        <v>19</v>
      </c>
      <c r="F27" s="293"/>
      <c r="G27" s="293"/>
      <c r="H27" s="293"/>
      <c r="L27" s="8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49"/>
      <c r="E29" s="49"/>
      <c r="F29" s="49"/>
      <c r="G29" s="49"/>
      <c r="H29" s="49"/>
      <c r="I29" s="49"/>
      <c r="J29" s="49"/>
      <c r="K29" s="49"/>
      <c r="L29" s="32"/>
    </row>
    <row r="30" spans="2:12" s="1" customFormat="1" ht="25.35" customHeight="1">
      <c r="B30" s="32"/>
      <c r="D30" s="85" t="s">
        <v>39</v>
      </c>
      <c r="J30" s="61">
        <f>ROUND(J106, 2)</f>
        <v>0</v>
      </c>
      <c r="L30" s="32"/>
    </row>
    <row r="31" spans="2:12" s="1" customFormat="1" ht="6.9" customHeight="1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14.4" customHeight="1">
      <c r="B32" s="32"/>
      <c r="F32" s="86" t="s">
        <v>41</v>
      </c>
      <c r="I32" s="86" t="s">
        <v>40</v>
      </c>
      <c r="J32" s="86" t="s">
        <v>42</v>
      </c>
      <c r="L32" s="32"/>
    </row>
    <row r="33" spans="2:12" s="1" customFormat="1" ht="14.4" customHeight="1">
      <c r="B33" s="32"/>
      <c r="D33" s="87" t="s">
        <v>43</v>
      </c>
      <c r="E33" s="27" t="s">
        <v>44</v>
      </c>
      <c r="F33" s="88">
        <f>ROUND((SUM(BE106:BE1030)),  2)</f>
        <v>0</v>
      </c>
      <c r="I33" s="89">
        <v>0.21</v>
      </c>
      <c r="J33" s="88">
        <f>ROUND(((SUM(BE106:BE1030))*I33),  2)</f>
        <v>0</v>
      </c>
      <c r="L33" s="32"/>
    </row>
    <row r="34" spans="2:12" s="1" customFormat="1" ht="14.4" customHeight="1">
      <c r="B34" s="32"/>
      <c r="E34" s="27" t="s">
        <v>45</v>
      </c>
      <c r="F34" s="88">
        <f>ROUND((SUM(BF106:BF1030)),  2)</f>
        <v>0</v>
      </c>
      <c r="I34" s="89">
        <v>0.15</v>
      </c>
      <c r="J34" s="88">
        <f>ROUND(((SUM(BF106:BF1030))*I34),  2)</f>
        <v>0</v>
      </c>
      <c r="L34" s="32"/>
    </row>
    <row r="35" spans="2:12" s="1" customFormat="1" ht="14.4" hidden="1" customHeight="1">
      <c r="B35" s="32"/>
      <c r="E35" s="27" t="s">
        <v>46</v>
      </c>
      <c r="F35" s="88">
        <f>ROUND((SUM(BG106:BG1030)),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47</v>
      </c>
      <c r="F36" s="88">
        <f>ROUND((SUM(BH106:BH1030)),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48</v>
      </c>
      <c r="F37" s="88">
        <f>ROUND((SUM(BI106:BI1030)),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2"/>
      <c r="F39" s="52"/>
      <c r="G39" s="92" t="s">
        <v>50</v>
      </c>
      <c r="H39" s="93" t="s">
        <v>51</v>
      </c>
      <c r="I39" s="52"/>
      <c r="J39" s="94">
        <f>SUM(J30:J37)</f>
        <v>0</v>
      </c>
      <c r="K39" s="95"/>
      <c r="L39" s="32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2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2"/>
    </row>
    <row r="45" spans="2:12" s="1" customFormat="1" ht="24.9" customHeight="1">
      <c r="B45" s="32"/>
      <c r="C45" s="21" t="s">
        <v>88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8" t="str">
        <f>E7</f>
        <v>Zateplení BD Veselí 22</v>
      </c>
      <c r="F48" s="299"/>
      <c r="G48" s="299"/>
      <c r="H48" s="299"/>
      <c r="L48" s="32"/>
    </row>
    <row r="49" spans="2:47" s="1" customFormat="1" ht="12" customHeight="1">
      <c r="B49" s="32"/>
      <c r="C49" s="27" t="s">
        <v>86</v>
      </c>
      <c r="L49" s="32"/>
    </row>
    <row r="50" spans="2:47" s="1" customFormat="1" ht="16.5" customHeight="1">
      <c r="B50" s="32"/>
      <c r="E50" s="270" t="str">
        <f>E9</f>
        <v>1 - Zateplení BD</v>
      </c>
      <c r="F50" s="297"/>
      <c r="G50" s="297"/>
      <c r="H50" s="297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Veselí</v>
      </c>
      <c r="I52" s="27" t="s">
        <v>23</v>
      </c>
      <c r="J52" s="48" t="str">
        <f>IF(J12="","",J12)</f>
        <v>9. 1. 2023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Odry</v>
      </c>
      <c r="I54" s="27" t="s">
        <v>32</v>
      </c>
      <c r="J54" s="30" t="str">
        <f>E21</f>
        <v xml:space="preserve">Made 4 BIM s.r.o. </v>
      </c>
      <c r="L54" s="32"/>
    </row>
    <row r="55" spans="2:47" s="1" customFormat="1" ht="15.15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 xml:space="preserve">Made 4 BIM s.r.o.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89</v>
      </c>
      <c r="D57" s="90"/>
      <c r="E57" s="90"/>
      <c r="F57" s="90"/>
      <c r="G57" s="90"/>
      <c r="H57" s="90"/>
      <c r="I57" s="90"/>
      <c r="J57" s="97" t="s">
        <v>90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5" customHeight="1">
      <c r="B59" s="32"/>
      <c r="C59" s="98" t="s">
        <v>71</v>
      </c>
      <c r="J59" s="61">
        <f>J106</f>
        <v>0</v>
      </c>
      <c r="L59" s="32"/>
      <c r="AU59" s="17" t="s">
        <v>91</v>
      </c>
    </row>
    <row r="60" spans="2:47" s="8" customFormat="1" ht="24.9" customHeight="1">
      <c r="B60" s="99"/>
      <c r="D60" s="100" t="s">
        <v>92</v>
      </c>
      <c r="E60" s="101"/>
      <c r="F60" s="101"/>
      <c r="G60" s="101"/>
      <c r="H60" s="101"/>
      <c r="I60" s="101"/>
      <c r="J60" s="102">
        <f>J107</f>
        <v>0</v>
      </c>
      <c r="L60" s="99"/>
    </row>
    <row r="61" spans="2:47" s="9" customFormat="1" ht="19.95" customHeight="1">
      <c r="B61" s="103"/>
      <c r="D61" s="104" t="s">
        <v>93</v>
      </c>
      <c r="E61" s="105"/>
      <c r="F61" s="105"/>
      <c r="G61" s="105"/>
      <c r="H61" s="105"/>
      <c r="I61" s="105"/>
      <c r="J61" s="106">
        <f>J108</f>
        <v>0</v>
      </c>
      <c r="L61" s="103"/>
    </row>
    <row r="62" spans="2:47" s="9" customFormat="1" ht="14.85" customHeight="1">
      <c r="B62" s="103"/>
      <c r="D62" s="104" t="s">
        <v>94</v>
      </c>
      <c r="E62" s="105"/>
      <c r="F62" s="105"/>
      <c r="G62" s="105"/>
      <c r="H62" s="105"/>
      <c r="I62" s="105"/>
      <c r="J62" s="106">
        <f>J176</f>
        <v>0</v>
      </c>
      <c r="L62" s="103"/>
    </row>
    <row r="63" spans="2:47" s="9" customFormat="1" ht="19.95" customHeight="1">
      <c r="B63" s="103"/>
      <c r="D63" s="104" t="s">
        <v>95</v>
      </c>
      <c r="E63" s="105"/>
      <c r="F63" s="105"/>
      <c r="G63" s="105"/>
      <c r="H63" s="105"/>
      <c r="I63" s="105"/>
      <c r="J63" s="106">
        <f>J181</f>
        <v>0</v>
      </c>
      <c r="L63" s="103"/>
    </row>
    <row r="64" spans="2:47" s="9" customFormat="1" ht="19.95" customHeight="1">
      <c r="B64" s="103"/>
      <c r="D64" s="104" t="s">
        <v>96</v>
      </c>
      <c r="E64" s="105"/>
      <c r="F64" s="105"/>
      <c r="G64" s="105"/>
      <c r="H64" s="105"/>
      <c r="I64" s="105"/>
      <c r="J64" s="106">
        <f>J187</f>
        <v>0</v>
      </c>
      <c r="L64" s="103"/>
    </row>
    <row r="65" spans="2:12" s="9" customFormat="1" ht="19.95" customHeight="1">
      <c r="B65" s="103"/>
      <c r="D65" s="104" t="s">
        <v>97</v>
      </c>
      <c r="E65" s="105"/>
      <c r="F65" s="105"/>
      <c r="G65" s="105"/>
      <c r="H65" s="105"/>
      <c r="I65" s="105"/>
      <c r="J65" s="106">
        <f>J196</f>
        <v>0</v>
      </c>
      <c r="L65" s="103"/>
    </row>
    <row r="66" spans="2:12" s="9" customFormat="1" ht="19.95" customHeight="1">
      <c r="B66" s="103"/>
      <c r="D66" s="104" t="s">
        <v>98</v>
      </c>
      <c r="E66" s="105"/>
      <c r="F66" s="105"/>
      <c r="G66" s="105"/>
      <c r="H66" s="105"/>
      <c r="I66" s="105"/>
      <c r="J66" s="106">
        <f>J510</f>
        <v>0</v>
      </c>
      <c r="L66" s="103"/>
    </row>
    <row r="67" spans="2:12" s="9" customFormat="1" ht="19.95" customHeight="1">
      <c r="B67" s="103"/>
      <c r="D67" s="104" t="s">
        <v>99</v>
      </c>
      <c r="E67" s="105"/>
      <c r="F67" s="105"/>
      <c r="G67" s="105"/>
      <c r="H67" s="105"/>
      <c r="I67" s="105"/>
      <c r="J67" s="106">
        <f>J523</f>
        <v>0</v>
      </c>
      <c r="L67" s="103"/>
    </row>
    <row r="68" spans="2:12" s="9" customFormat="1" ht="19.95" customHeight="1">
      <c r="B68" s="103"/>
      <c r="D68" s="104" t="s">
        <v>100</v>
      </c>
      <c r="E68" s="105"/>
      <c r="F68" s="105"/>
      <c r="G68" s="105"/>
      <c r="H68" s="105"/>
      <c r="I68" s="105"/>
      <c r="J68" s="106">
        <f>J539</f>
        <v>0</v>
      </c>
      <c r="L68" s="103"/>
    </row>
    <row r="69" spans="2:12" s="9" customFormat="1" ht="19.95" customHeight="1">
      <c r="B69" s="103"/>
      <c r="D69" s="104" t="s">
        <v>101</v>
      </c>
      <c r="E69" s="105"/>
      <c r="F69" s="105"/>
      <c r="G69" s="105"/>
      <c r="H69" s="105"/>
      <c r="I69" s="105"/>
      <c r="J69" s="106">
        <f>J553</f>
        <v>0</v>
      </c>
      <c r="L69" s="103"/>
    </row>
    <row r="70" spans="2:12" s="9" customFormat="1" ht="14.85" customHeight="1">
      <c r="B70" s="103"/>
      <c r="D70" s="104" t="s">
        <v>102</v>
      </c>
      <c r="E70" s="105"/>
      <c r="F70" s="105"/>
      <c r="G70" s="105"/>
      <c r="H70" s="105"/>
      <c r="I70" s="105"/>
      <c r="J70" s="106">
        <f>J557</f>
        <v>0</v>
      </c>
      <c r="L70" s="103"/>
    </row>
    <row r="71" spans="2:12" s="9" customFormat="1" ht="14.85" customHeight="1">
      <c r="B71" s="103"/>
      <c r="D71" s="104" t="s">
        <v>103</v>
      </c>
      <c r="E71" s="105"/>
      <c r="F71" s="105"/>
      <c r="G71" s="105"/>
      <c r="H71" s="105"/>
      <c r="I71" s="105"/>
      <c r="J71" s="106">
        <f>J569</f>
        <v>0</v>
      </c>
      <c r="L71" s="103"/>
    </row>
    <row r="72" spans="2:12" s="8" customFormat="1" ht="24.9" customHeight="1">
      <c r="B72" s="99"/>
      <c r="D72" s="100" t="s">
        <v>104</v>
      </c>
      <c r="E72" s="101"/>
      <c r="F72" s="101"/>
      <c r="G72" s="101"/>
      <c r="H72" s="101"/>
      <c r="I72" s="101"/>
      <c r="J72" s="102">
        <f>J636</f>
        <v>0</v>
      </c>
      <c r="L72" s="99"/>
    </row>
    <row r="73" spans="2:12" s="9" customFormat="1" ht="19.95" customHeight="1">
      <c r="B73" s="103"/>
      <c r="D73" s="104" t="s">
        <v>105</v>
      </c>
      <c r="E73" s="105"/>
      <c r="F73" s="105"/>
      <c r="G73" s="105"/>
      <c r="H73" s="105"/>
      <c r="I73" s="105"/>
      <c r="J73" s="106">
        <f>J637</f>
        <v>0</v>
      </c>
      <c r="L73" s="103"/>
    </row>
    <row r="74" spans="2:12" s="9" customFormat="1" ht="19.95" customHeight="1">
      <c r="B74" s="103"/>
      <c r="D74" s="104" t="s">
        <v>106</v>
      </c>
      <c r="E74" s="105"/>
      <c r="F74" s="105"/>
      <c r="G74" s="105"/>
      <c r="H74" s="105"/>
      <c r="I74" s="105"/>
      <c r="J74" s="106">
        <f>J668</f>
        <v>0</v>
      </c>
      <c r="L74" s="103"/>
    </row>
    <row r="75" spans="2:12" s="9" customFormat="1" ht="19.95" customHeight="1">
      <c r="B75" s="103"/>
      <c r="D75" s="104" t="s">
        <v>107</v>
      </c>
      <c r="E75" s="105"/>
      <c r="F75" s="105"/>
      <c r="G75" s="105"/>
      <c r="H75" s="105"/>
      <c r="I75" s="105"/>
      <c r="J75" s="106">
        <f>J676</f>
        <v>0</v>
      </c>
      <c r="L75" s="103"/>
    </row>
    <row r="76" spans="2:12" s="9" customFormat="1" ht="19.95" customHeight="1">
      <c r="B76" s="103"/>
      <c r="D76" s="104" t="s">
        <v>108</v>
      </c>
      <c r="E76" s="105"/>
      <c r="F76" s="105"/>
      <c r="G76" s="105"/>
      <c r="H76" s="105"/>
      <c r="I76" s="105"/>
      <c r="J76" s="106">
        <f>J721</f>
        <v>0</v>
      </c>
      <c r="L76" s="103"/>
    </row>
    <row r="77" spans="2:12" s="9" customFormat="1" ht="19.95" customHeight="1">
      <c r="B77" s="103"/>
      <c r="D77" s="104" t="s">
        <v>109</v>
      </c>
      <c r="E77" s="105"/>
      <c r="F77" s="105"/>
      <c r="G77" s="105"/>
      <c r="H77" s="105"/>
      <c r="I77" s="105"/>
      <c r="J77" s="106">
        <f>J728</f>
        <v>0</v>
      </c>
      <c r="L77" s="103"/>
    </row>
    <row r="78" spans="2:12" s="9" customFormat="1" ht="19.95" customHeight="1">
      <c r="B78" s="103"/>
      <c r="D78" s="104" t="s">
        <v>110</v>
      </c>
      <c r="E78" s="105"/>
      <c r="F78" s="105"/>
      <c r="G78" s="105"/>
      <c r="H78" s="105"/>
      <c r="I78" s="105"/>
      <c r="J78" s="106">
        <f>J774</f>
        <v>0</v>
      </c>
      <c r="L78" s="103"/>
    </row>
    <row r="79" spans="2:12" s="9" customFormat="1" ht="19.95" customHeight="1">
      <c r="B79" s="103"/>
      <c r="D79" s="104" t="s">
        <v>111</v>
      </c>
      <c r="E79" s="105"/>
      <c r="F79" s="105"/>
      <c r="G79" s="105"/>
      <c r="H79" s="105"/>
      <c r="I79" s="105"/>
      <c r="J79" s="106">
        <f>J781</f>
        <v>0</v>
      </c>
      <c r="L79" s="103"/>
    </row>
    <row r="80" spans="2:12" s="9" customFormat="1" ht="19.95" customHeight="1">
      <c r="B80" s="103"/>
      <c r="D80" s="104" t="s">
        <v>112</v>
      </c>
      <c r="E80" s="105"/>
      <c r="F80" s="105"/>
      <c r="G80" s="105"/>
      <c r="H80" s="105"/>
      <c r="I80" s="105"/>
      <c r="J80" s="106">
        <f>J797</f>
        <v>0</v>
      </c>
      <c r="L80" s="103"/>
    </row>
    <row r="81" spans="2:12" s="9" customFormat="1" ht="19.95" customHeight="1">
      <c r="B81" s="103"/>
      <c r="D81" s="104" t="s">
        <v>113</v>
      </c>
      <c r="E81" s="105"/>
      <c r="F81" s="105"/>
      <c r="G81" s="105"/>
      <c r="H81" s="105"/>
      <c r="I81" s="105"/>
      <c r="J81" s="106">
        <f>J843</f>
        <v>0</v>
      </c>
      <c r="L81" s="103"/>
    </row>
    <row r="82" spans="2:12" s="9" customFormat="1" ht="19.95" customHeight="1">
      <c r="B82" s="103"/>
      <c r="D82" s="104" t="s">
        <v>114</v>
      </c>
      <c r="E82" s="105"/>
      <c r="F82" s="105"/>
      <c r="G82" s="105"/>
      <c r="H82" s="105"/>
      <c r="I82" s="105"/>
      <c r="J82" s="106">
        <f>J950</f>
        <v>0</v>
      </c>
      <c r="L82" s="103"/>
    </row>
    <row r="83" spans="2:12" s="9" customFormat="1" ht="19.95" customHeight="1">
      <c r="B83" s="103"/>
      <c r="D83" s="104" t="s">
        <v>115</v>
      </c>
      <c r="E83" s="105"/>
      <c r="F83" s="105"/>
      <c r="G83" s="105"/>
      <c r="H83" s="105"/>
      <c r="I83" s="105"/>
      <c r="J83" s="106">
        <f>J971</f>
        <v>0</v>
      </c>
      <c r="L83" s="103"/>
    </row>
    <row r="84" spans="2:12" s="9" customFormat="1" ht="19.95" customHeight="1">
      <c r="B84" s="103"/>
      <c r="D84" s="104" t="s">
        <v>116</v>
      </c>
      <c r="E84" s="105"/>
      <c r="F84" s="105"/>
      <c r="G84" s="105"/>
      <c r="H84" s="105"/>
      <c r="I84" s="105"/>
      <c r="J84" s="106">
        <f>J995</f>
        <v>0</v>
      </c>
      <c r="L84" s="103"/>
    </row>
    <row r="85" spans="2:12" s="9" customFormat="1" ht="19.95" customHeight="1">
      <c r="B85" s="103"/>
      <c r="D85" s="104" t="s">
        <v>117</v>
      </c>
      <c r="E85" s="105"/>
      <c r="F85" s="105"/>
      <c r="G85" s="105"/>
      <c r="H85" s="105"/>
      <c r="I85" s="105"/>
      <c r="J85" s="106">
        <f>J1013</f>
        <v>0</v>
      </c>
      <c r="L85" s="103"/>
    </row>
    <row r="86" spans="2:12" s="8" customFormat="1" ht="24.9" customHeight="1">
      <c r="B86" s="99"/>
      <c r="D86" s="100" t="s">
        <v>118</v>
      </c>
      <c r="E86" s="101"/>
      <c r="F86" s="101"/>
      <c r="G86" s="101"/>
      <c r="H86" s="101"/>
      <c r="I86" s="101"/>
      <c r="J86" s="102">
        <f>J1022</f>
        <v>0</v>
      </c>
      <c r="L86" s="99"/>
    </row>
    <row r="87" spans="2:12" s="1" customFormat="1" ht="21.75" customHeight="1">
      <c r="B87" s="32"/>
      <c r="L87" s="32"/>
    </row>
    <row r="88" spans="2:12" s="1" customFormat="1" ht="6.9" customHeight="1"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32"/>
    </row>
    <row r="92" spans="2:12" s="1" customFormat="1" ht="6.9" customHeight="1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32"/>
    </row>
    <row r="93" spans="2:12" s="1" customFormat="1" ht="24.9" customHeight="1">
      <c r="B93" s="32"/>
      <c r="C93" s="21" t="s">
        <v>119</v>
      </c>
      <c r="L93" s="32"/>
    </row>
    <row r="94" spans="2:12" s="1" customFormat="1" ht="6.9" customHeight="1">
      <c r="B94" s="32"/>
      <c r="L94" s="32"/>
    </row>
    <row r="95" spans="2:12" s="1" customFormat="1" ht="12" customHeight="1">
      <c r="B95" s="32"/>
      <c r="C95" s="27" t="s">
        <v>16</v>
      </c>
      <c r="L95" s="32"/>
    </row>
    <row r="96" spans="2:12" s="1" customFormat="1" ht="16.5" customHeight="1">
      <c r="B96" s="32"/>
      <c r="E96" s="298" t="str">
        <f>E7</f>
        <v>Zateplení BD Veselí 22</v>
      </c>
      <c r="F96" s="299"/>
      <c r="G96" s="299"/>
      <c r="H96" s="299"/>
      <c r="L96" s="32"/>
    </row>
    <row r="97" spans="2:65" s="1" customFormat="1" ht="12" customHeight="1">
      <c r="B97" s="32"/>
      <c r="C97" s="27" t="s">
        <v>86</v>
      </c>
      <c r="L97" s="32"/>
    </row>
    <row r="98" spans="2:65" s="1" customFormat="1" ht="16.5" customHeight="1">
      <c r="B98" s="32"/>
      <c r="E98" s="270" t="str">
        <f>E9</f>
        <v>1 - Zateplení BD</v>
      </c>
      <c r="F98" s="297"/>
      <c r="G98" s="297"/>
      <c r="H98" s="297"/>
      <c r="L98" s="32"/>
    </row>
    <row r="99" spans="2:65" s="1" customFormat="1" ht="6.9" customHeight="1">
      <c r="B99" s="32"/>
      <c r="L99" s="32"/>
    </row>
    <row r="100" spans="2:65" s="1" customFormat="1" ht="12" customHeight="1">
      <c r="B100" s="32"/>
      <c r="C100" s="27" t="s">
        <v>21</v>
      </c>
      <c r="F100" s="25" t="str">
        <f>F12</f>
        <v>Veselí</v>
      </c>
      <c r="I100" s="27" t="s">
        <v>23</v>
      </c>
      <c r="J100" s="48" t="str">
        <f>IF(J12="","",J12)</f>
        <v>9. 1. 2023</v>
      </c>
      <c r="L100" s="32"/>
    </row>
    <row r="101" spans="2:65" s="1" customFormat="1" ht="6.9" customHeight="1">
      <c r="B101" s="32"/>
      <c r="L101" s="32"/>
    </row>
    <row r="102" spans="2:65" s="1" customFormat="1" ht="15.15" customHeight="1">
      <c r="B102" s="32"/>
      <c r="C102" s="27" t="s">
        <v>25</v>
      </c>
      <c r="F102" s="25" t="str">
        <f>E15</f>
        <v>Město Odry</v>
      </c>
      <c r="I102" s="27" t="s">
        <v>32</v>
      </c>
      <c r="J102" s="30" t="str">
        <f>E21</f>
        <v xml:space="preserve">Made 4 BIM s.r.o. </v>
      </c>
      <c r="L102" s="32"/>
    </row>
    <row r="103" spans="2:65" s="1" customFormat="1" ht="15.15" customHeight="1">
      <c r="B103" s="32"/>
      <c r="C103" s="27" t="s">
        <v>30</v>
      </c>
      <c r="F103" s="25" t="str">
        <f>IF(E18="","",E18)</f>
        <v>Vyplň údaj</v>
      </c>
      <c r="I103" s="27" t="s">
        <v>36</v>
      </c>
      <c r="J103" s="30" t="str">
        <f>E24</f>
        <v xml:space="preserve">Made 4 BIM s.r.o. </v>
      </c>
      <c r="L103" s="32"/>
    </row>
    <row r="104" spans="2:65" s="1" customFormat="1" ht="10.35" customHeight="1">
      <c r="B104" s="32"/>
      <c r="L104" s="32"/>
    </row>
    <row r="105" spans="2:65" s="10" customFormat="1" ht="29.25" customHeight="1">
      <c r="B105" s="107"/>
      <c r="C105" s="108" t="s">
        <v>120</v>
      </c>
      <c r="D105" s="109" t="s">
        <v>58</v>
      </c>
      <c r="E105" s="109" t="s">
        <v>54</v>
      </c>
      <c r="F105" s="109" t="s">
        <v>55</v>
      </c>
      <c r="G105" s="109" t="s">
        <v>121</v>
      </c>
      <c r="H105" s="109" t="s">
        <v>122</v>
      </c>
      <c r="I105" s="109" t="s">
        <v>123</v>
      </c>
      <c r="J105" s="109" t="s">
        <v>90</v>
      </c>
      <c r="K105" s="110" t="s">
        <v>124</v>
      </c>
      <c r="L105" s="107"/>
      <c r="M105" s="54" t="s">
        <v>19</v>
      </c>
      <c r="N105" s="55" t="s">
        <v>43</v>
      </c>
      <c r="O105" s="55" t="s">
        <v>125</v>
      </c>
      <c r="P105" s="55" t="s">
        <v>126</v>
      </c>
      <c r="Q105" s="55" t="s">
        <v>127</v>
      </c>
      <c r="R105" s="55" t="s">
        <v>128</v>
      </c>
      <c r="S105" s="55" t="s">
        <v>129</v>
      </c>
      <c r="T105" s="56" t="s">
        <v>130</v>
      </c>
    </row>
    <row r="106" spans="2:65" s="1" customFormat="1" ht="22.95" customHeight="1">
      <c r="B106" s="32"/>
      <c r="C106" s="59" t="s">
        <v>131</v>
      </c>
      <c r="J106" s="111">
        <f>BK106</f>
        <v>0</v>
      </c>
      <c r="L106" s="32"/>
      <c r="M106" s="57"/>
      <c r="N106" s="49"/>
      <c r="O106" s="49"/>
      <c r="P106" s="112">
        <f>P107+P636+P1022</f>
        <v>0</v>
      </c>
      <c r="Q106" s="49"/>
      <c r="R106" s="112">
        <f>R107+R636+R1022</f>
        <v>104.79258837</v>
      </c>
      <c r="S106" s="49"/>
      <c r="T106" s="113">
        <f>T107+T636+T1022</f>
        <v>27.210754999999999</v>
      </c>
      <c r="AT106" s="17" t="s">
        <v>72</v>
      </c>
      <c r="AU106" s="17" t="s">
        <v>91</v>
      </c>
      <c r="BK106" s="114">
        <f>BK107+BK636+BK1022</f>
        <v>0</v>
      </c>
    </row>
    <row r="107" spans="2:65" s="11" customFormat="1" ht="25.95" customHeight="1">
      <c r="B107" s="115"/>
      <c r="D107" s="116" t="s">
        <v>72</v>
      </c>
      <c r="E107" s="117" t="s">
        <v>132</v>
      </c>
      <c r="F107" s="117" t="s">
        <v>133</v>
      </c>
      <c r="I107" s="118"/>
      <c r="J107" s="119">
        <f>BK107</f>
        <v>0</v>
      </c>
      <c r="L107" s="115"/>
      <c r="M107" s="120"/>
      <c r="P107" s="121">
        <f>P108+P181+P187+P196+P510+P523+P539+P553</f>
        <v>0</v>
      </c>
      <c r="R107" s="121">
        <f>R108+R181+R187+R196+R510+R523+R539+R553</f>
        <v>93.183703700000009</v>
      </c>
      <c r="T107" s="122">
        <f>T108+T181+T187+T196+T510+T523+T539+T553</f>
        <v>19.814</v>
      </c>
      <c r="AR107" s="116" t="s">
        <v>78</v>
      </c>
      <c r="AT107" s="123" t="s">
        <v>72</v>
      </c>
      <c r="AU107" s="123" t="s">
        <v>73</v>
      </c>
      <c r="AY107" s="116" t="s">
        <v>134</v>
      </c>
      <c r="BK107" s="124">
        <f>BK108+BK181+BK187+BK196+BK510+BK523+BK539+BK553</f>
        <v>0</v>
      </c>
    </row>
    <row r="108" spans="2:65" s="11" customFormat="1" ht="22.95" customHeight="1">
      <c r="B108" s="115"/>
      <c r="D108" s="116" t="s">
        <v>72</v>
      </c>
      <c r="E108" s="125" t="s">
        <v>78</v>
      </c>
      <c r="F108" s="125" t="s">
        <v>135</v>
      </c>
      <c r="I108" s="118"/>
      <c r="J108" s="126">
        <f>BK108</f>
        <v>0</v>
      </c>
      <c r="L108" s="115"/>
      <c r="M108" s="120"/>
      <c r="P108" s="121">
        <f>P109+SUM(P110:P176)</f>
        <v>0</v>
      </c>
      <c r="R108" s="121">
        <f>R109+SUM(R110:R176)</f>
        <v>63.573584000000004</v>
      </c>
      <c r="T108" s="122">
        <f>T109+SUM(T110:T176)</f>
        <v>10.59</v>
      </c>
      <c r="AR108" s="116" t="s">
        <v>78</v>
      </c>
      <c r="AT108" s="123" t="s">
        <v>72</v>
      </c>
      <c r="AU108" s="123" t="s">
        <v>78</v>
      </c>
      <c r="AY108" s="116" t="s">
        <v>134</v>
      </c>
      <c r="BK108" s="124">
        <f>BK109+SUM(BK110:BK176)</f>
        <v>0</v>
      </c>
    </row>
    <row r="109" spans="2:65" s="1" customFormat="1" ht="24.15" customHeight="1">
      <c r="B109" s="32"/>
      <c r="C109" s="127" t="s">
        <v>78</v>
      </c>
      <c r="D109" s="127" t="s">
        <v>136</v>
      </c>
      <c r="E109" s="128" t="s">
        <v>137</v>
      </c>
      <c r="F109" s="129" t="s">
        <v>138</v>
      </c>
      <c r="G109" s="130" t="s">
        <v>139</v>
      </c>
      <c r="H109" s="131">
        <v>8</v>
      </c>
      <c r="I109" s="132"/>
      <c r="J109" s="133">
        <f>ROUND(I109*H109,2)</f>
        <v>0</v>
      </c>
      <c r="K109" s="129" t="s">
        <v>140</v>
      </c>
      <c r="L109" s="32"/>
      <c r="M109" s="134" t="s">
        <v>19</v>
      </c>
      <c r="N109" s="135" t="s">
        <v>45</v>
      </c>
      <c r="P109" s="136">
        <f>O109*H109</f>
        <v>0</v>
      </c>
      <c r="Q109" s="136">
        <v>0</v>
      </c>
      <c r="R109" s="136">
        <f>Q109*H109</f>
        <v>0</v>
      </c>
      <c r="S109" s="136">
        <v>0.24</v>
      </c>
      <c r="T109" s="137">
        <f>S109*H109</f>
        <v>1.92</v>
      </c>
      <c r="AR109" s="138" t="s">
        <v>141</v>
      </c>
      <c r="AT109" s="138" t="s">
        <v>136</v>
      </c>
      <c r="AU109" s="138" t="s">
        <v>82</v>
      </c>
      <c r="AY109" s="17" t="s">
        <v>134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82</v>
      </c>
      <c r="BK109" s="139">
        <f>ROUND(I109*H109,2)</f>
        <v>0</v>
      </c>
      <c r="BL109" s="17" t="s">
        <v>141</v>
      </c>
      <c r="BM109" s="138" t="s">
        <v>142</v>
      </c>
    </row>
    <row r="110" spans="2:65" s="1" customFormat="1" ht="38.4">
      <c r="B110" s="32"/>
      <c r="D110" s="140" t="s">
        <v>143</v>
      </c>
      <c r="F110" s="141" t="s">
        <v>144</v>
      </c>
      <c r="I110" s="142"/>
      <c r="L110" s="32"/>
      <c r="M110" s="143"/>
      <c r="T110" s="51"/>
      <c r="AT110" s="17" t="s">
        <v>143</v>
      </c>
      <c r="AU110" s="17" t="s">
        <v>82</v>
      </c>
    </row>
    <row r="111" spans="2:65" s="1" customFormat="1">
      <c r="B111" s="32"/>
      <c r="D111" s="144" t="s">
        <v>145</v>
      </c>
      <c r="F111" s="145" t="s">
        <v>146</v>
      </c>
      <c r="I111" s="142"/>
      <c r="L111" s="32"/>
      <c r="M111" s="143"/>
      <c r="T111" s="51"/>
      <c r="AT111" s="17" t="s">
        <v>145</v>
      </c>
      <c r="AU111" s="17" t="s">
        <v>82</v>
      </c>
    </row>
    <row r="112" spans="2:65" s="12" customFormat="1">
      <c r="B112" s="146"/>
      <c r="D112" s="140" t="s">
        <v>147</v>
      </c>
      <c r="E112" s="147" t="s">
        <v>19</v>
      </c>
      <c r="F112" s="148" t="s">
        <v>148</v>
      </c>
      <c r="H112" s="147" t="s">
        <v>19</v>
      </c>
      <c r="I112" s="149"/>
      <c r="L112" s="146"/>
      <c r="M112" s="150"/>
      <c r="T112" s="151"/>
      <c r="AT112" s="147" t="s">
        <v>147</v>
      </c>
      <c r="AU112" s="147" t="s">
        <v>82</v>
      </c>
      <c r="AV112" s="12" t="s">
        <v>78</v>
      </c>
      <c r="AW112" s="12" t="s">
        <v>35</v>
      </c>
      <c r="AX112" s="12" t="s">
        <v>73</v>
      </c>
      <c r="AY112" s="147" t="s">
        <v>134</v>
      </c>
    </row>
    <row r="113" spans="2:65" s="13" customFormat="1">
      <c r="B113" s="152"/>
      <c r="D113" s="140" t="s">
        <v>147</v>
      </c>
      <c r="E113" s="153" t="s">
        <v>19</v>
      </c>
      <c r="F113" s="154" t="s">
        <v>149</v>
      </c>
      <c r="H113" s="155">
        <v>8</v>
      </c>
      <c r="I113" s="156"/>
      <c r="L113" s="152"/>
      <c r="M113" s="157"/>
      <c r="T113" s="158"/>
      <c r="AT113" s="153" t="s">
        <v>147</v>
      </c>
      <c r="AU113" s="153" t="s">
        <v>82</v>
      </c>
      <c r="AV113" s="13" t="s">
        <v>82</v>
      </c>
      <c r="AW113" s="13" t="s">
        <v>35</v>
      </c>
      <c r="AX113" s="13" t="s">
        <v>78</v>
      </c>
      <c r="AY113" s="153" t="s">
        <v>134</v>
      </c>
    </row>
    <row r="114" spans="2:65" s="1" customFormat="1" ht="37.950000000000003" customHeight="1">
      <c r="B114" s="32"/>
      <c r="C114" s="127" t="s">
        <v>82</v>
      </c>
      <c r="D114" s="127" t="s">
        <v>136</v>
      </c>
      <c r="E114" s="128" t="s">
        <v>150</v>
      </c>
      <c r="F114" s="129" t="s">
        <v>151</v>
      </c>
      <c r="G114" s="130" t="s">
        <v>152</v>
      </c>
      <c r="H114" s="131">
        <v>81.5</v>
      </c>
      <c r="I114" s="132"/>
      <c r="J114" s="133">
        <f>ROUND(I114*H114,2)</f>
        <v>0</v>
      </c>
      <c r="K114" s="129" t="s">
        <v>140</v>
      </c>
      <c r="L114" s="32"/>
      <c r="M114" s="134" t="s">
        <v>19</v>
      </c>
      <c r="N114" s="135" t="s">
        <v>45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141</v>
      </c>
      <c r="AT114" s="138" t="s">
        <v>136</v>
      </c>
      <c r="AU114" s="138" t="s">
        <v>82</v>
      </c>
      <c r="AY114" s="17" t="s">
        <v>134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82</v>
      </c>
      <c r="BK114" s="139">
        <f>ROUND(I114*H114,2)</f>
        <v>0</v>
      </c>
      <c r="BL114" s="17" t="s">
        <v>141</v>
      </c>
      <c r="BM114" s="138" t="s">
        <v>153</v>
      </c>
    </row>
    <row r="115" spans="2:65" s="1" customFormat="1" ht="28.8">
      <c r="B115" s="32"/>
      <c r="D115" s="140" t="s">
        <v>143</v>
      </c>
      <c r="F115" s="141" t="s">
        <v>154</v>
      </c>
      <c r="I115" s="142"/>
      <c r="L115" s="32"/>
      <c r="M115" s="143"/>
      <c r="T115" s="51"/>
      <c r="AT115" s="17" t="s">
        <v>143</v>
      </c>
      <c r="AU115" s="17" t="s">
        <v>82</v>
      </c>
    </row>
    <row r="116" spans="2:65" s="1" customFormat="1">
      <c r="B116" s="32"/>
      <c r="D116" s="144" t="s">
        <v>145</v>
      </c>
      <c r="F116" s="145" t="s">
        <v>155</v>
      </c>
      <c r="I116" s="142"/>
      <c r="L116" s="32"/>
      <c r="M116" s="143"/>
      <c r="T116" s="51"/>
      <c r="AT116" s="17" t="s">
        <v>145</v>
      </c>
      <c r="AU116" s="17" t="s">
        <v>82</v>
      </c>
    </row>
    <row r="117" spans="2:65" s="12" customFormat="1">
      <c r="B117" s="146"/>
      <c r="D117" s="140" t="s">
        <v>147</v>
      </c>
      <c r="E117" s="147" t="s">
        <v>19</v>
      </c>
      <c r="F117" s="148" t="s">
        <v>156</v>
      </c>
      <c r="H117" s="147" t="s">
        <v>19</v>
      </c>
      <c r="I117" s="149"/>
      <c r="L117" s="146"/>
      <c r="M117" s="150"/>
      <c r="T117" s="151"/>
      <c r="AT117" s="147" t="s">
        <v>147</v>
      </c>
      <c r="AU117" s="147" t="s">
        <v>82</v>
      </c>
      <c r="AV117" s="12" t="s">
        <v>78</v>
      </c>
      <c r="AW117" s="12" t="s">
        <v>35</v>
      </c>
      <c r="AX117" s="12" t="s">
        <v>73</v>
      </c>
      <c r="AY117" s="147" t="s">
        <v>134</v>
      </c>
    </row>
    <row r="118" spans="2:65" s="13" customFormat="1">
      <c r="B118" s="152"/>
      <c r="D118" s="140" t="s">
        <v>147</v>
      </c>
      <c r="E118" s="153" t="s">
        <v>19</v>
      </c>
      <c r="F118" s="154" t="s">
        <v>157</v>
      </c>
      <c r="H118" s="155">
        <v>81.5</v>
      </c>
      <c r="I118" s="156"/>
      <c r="L118" s="152"/>
      <c r="M118" s="157"/>
      <c r="T118" s="158"/>
      <c r="AT118" s="153" t="s">
        <v>147</v>
      </c>
      <c r="AU118" s="153" t="s">
        <v>82</v>
      </c>
      <c r="AV118" s="13" t="s">
        <v>82</v>
      </c>
      <c r="AW118" s="13" t="s">
        <v>35</v>
      </c>
      <c r="AX118" s="13" t="s">
        <v>78</v>
      </c>
      <c r="AY118" s="153" t="s">
        <v>134</v>
      </c>
    </row>
    <row r="119" spans="2:65" s="1" customFormat="1" ht="33" customHeight="1">
      <c r="B119" s="32"/>
      <c r="C119" s="127" t="s">
        <v>158</v>
      </c>
      <c r="D119" s="127" t="s">
        <v>136</v>
      </c>
      <c r="E119" s="128" t="s">
        <v>159</v>
      </c>
      <c r="F119" s="129" t="s">
        <v>160</v>
      </c>
      <c r="G119" s="130" t="s">
        <v>152</v>
      </c>
      <c r="H119" s="131">
        <v>95.04</v>
      </c>
      <c r="I119" s="132"/>
      <c r="J119" s="133">
        <f>ROUND(I119*H119,2)</f>
        <v>0</v>
      </c>
      <c r="K119" s="129" t="s">
        <v>140</v>
      </c>
      <c r="L119" s="32"/>
      <c r="M119" s="134" t="s">
        <v>19</v>
      </c>
      <c r="N119" s="135" t="s">
        <v>45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141</v>
      </c>
      <c r="AT119" s="138" t="s">
        <v>136</v>
      </c>
      <c r="AU119" s="138" t="s">
        <v>82</v>
      </c>
      <c r="AY119" s="17" t="s">
        <v>134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7" t="s">
        <v>82</v>
      </c>
      <c r="BK119" s="139">
        <f>ROUND(I119*H119,2)</f>
        <v>0</v>
      </c>
      <c r="BL119" s="17" t="s">
        <v>141</v>
      </c>
      <c r="BM119" s="138" t="s">
        <v>161</v>
      </c>
    </row>
    <row r="120" spans="2:65" s="1" customFormat="1" ht="28.8">
      <c r="B120" s="32"/>
      <c r="D120" s="140" t="s">
        <v>143</v>
      </c>
      <c r="F120" s="141" t="s">
        <v>162</v>
      </c>
      <c r="I120" s="142"/>
      <c r="L120" s="32"/>
      <c r="M120" s="143"/>
      <c r="T120" s="51"/>
      <c r="AT120" s="17" t="s">
        <v>143</v>
      </c>
      <c r="AU120" s="17" t="s">
        <v>82</v>
      </c>
    </row>
    <row r="121" spans="2:65" s="1" customFormat="1">
      <c r="B121" s="32"/>
      <c r="D121" s="144" t="s">
        <v>145</v>
      </c>
      <c r="F121" s="145" t="s">
        <v>163</v>
      </c>
      <c r="I121" s="142"/>
      <c r="L121" s="32"/>
      <c r="M121" s="143"/>
      <c r="T121" s="51"/>
      <c r="AT121" s="17" t="s">
        <v>145</v>
      </c>
      <c r="AU121" s="17" t="s">
        <v>82</v>
      </c>
    </row>
    <row r="122" spans="2:65" s="12" customFormat="1">
      <c r="B122" s="146"/>
      <c r="D122" s="140" t="s">
        <v>147</v>
      </c>
      <c r="E122" s="147" t="s">
        <v>19</v>
      </c>
      <c r="F122" s="148" t="s">
        <v>164</v>
      </c>
      <c r="H122" s="147" t="s">
        <v>19</v>
      </c>
      <c r="I122" s="149"/>
      <c r="L122" s="146"/>
      <c r="M122" s="150"/>
      <c r="T122" s="151"/>
      <c r="AT122" s="147" t="s">
        <v>147</v>
      </c>
      <c r="AU122" s="147" t="s">
        <v>82</v>
      </c>
      <c r="AV122" s="12" t="s">
        <v>78</v>
      </c>
      <c r="AW122" s="12" t="s">
        <v>35</v>
      </c>
      <c r="AX122" s="12" t="s">
        <v>73</v>
      </c>
      <c r="AY122" s="147" t="s">
        <v>134</v>
      </c>
    </row>
    <row r="123" spans="2:65" s="13" customFormat="1">
      <c r="B123" s="152"/>
      <c r="D123" s="140" t="s">
        <v>147</v>
      </c>
      <c r="E123" s="153" t="s">
        <v>19</v>
      </c>
      <c r="F123" s="154" t="s">
        <v>165</v>
      </c>
      <c r="H123" s="155">
        <v>95.04</v>
      </c>
      <c r="I123" s="156"/>
      <c r="L123" s="152"/>
      <c r="M123" s="157"/>
      <c r="T123" s="158"/>
      <c r="AT123" s="153" t="s">
        <v>147</v>
      </c>
      <c r="AU123" s="153" t="s">
        <v>82</v>
      </c>
      <c r="AV123" s="13" t="s">
        <v>82</v>
      </c>
      <c r="AW123" s="13" t="s">
        <v>35</v>
      </c>
      <c r="AX123" s="13" t="s">
        <v>78</v>
      </c>
      <c r="AY123" s="153" t="s">
        <v>134</v>
      </c>
    </row>
    <row r="124" spans="2:65" s="1" customFormat="1" ht="21.75" customHeight="1">
      <c r="B124" s="32"/>
      <c r="C124" s="127" t="s">
        <v>141</v>
      </c>
      <c r="D124" s="127" t="s">
        <v>136</v>
      </c>
      <c r="E124" s="128" t="s">
        <v>166</v>
      </c>
      <c r="F124" s="129" t="s">
        <v>167</v>
      </c>
      <c r="G124" s="130" t="s">
        <v>139</v>
      </c>
      <c r="H124" s="131">
        <v>237.6</v>
      </c>
      <c r="I124" s="132"/>
      <c r="J124" s="133">
        <f>ROUND(I124*H124,2)</f>
        <v>0</v>
      </c>
      <c r="K124" s="129" t="s">
        <v>140</v>
      </c>
      <c r="L124" s="32"/>
      <c r="M124" s="134" t="s">
        <v>19</v>
      </c>
      <c r="N124" s="135" t="s">
        <v>45</v>
      </c>
      <c r="P124" s="136">
        <f>O124*H124</f>
        <v>0</v>
      </c>
      <c r="Q124" s="136">
        <v>8.4000000000000003E-4</v>
      </c>
      <c r="R124" s="136">
        <f>Q124*H124</f>
        <v>0.19958400000000001</v>
      </c>
      <c r="S124" s="136">
        <v>0</v>
      </c>
      <c r="T124" s="137">
        <f>S124*H124</f>
        <v>0</v>
      </c>
      <c r="AR124" s="138" t="s">
        <v>141</v>
      </c>
      <c r="AT124" s="138" t="s">
        <v>136</v>
      </c>
      <c r="AU124" s="138" t="s">
        <v>82</v>
      </c>
      <c r="AY124" s="17" t="s">
        <v>134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82</v>
      </c>
      <c r="BK124" s="139">
        <f>ROUND(I124*H124,2)</f>
        <v>0</v>
      </c>
      <c r="BL124" s="17" t="s">
        <v>141</v>
      </c>
      <c r="BM124" s="138" t="s">
        <v>168</v>
      </c>
    </row>
    <row r="125" spans="2:65" s="1" customFormat="1" ht="19.2">
      <c r="B125" s="32"/>
      <c r="D125" s="140" t="s">
        <v>143</v>
      </c>
      <c r="F125" s="141" t="s">
        <v>169</v>
      </c>
      <c r="I125" s="142"/>
      <c r="L125" s="32"/>
      <c r="M125" s="143"/>
      <c r="T125" s="51"/>
      <c r="AT125" s="17" t="s">
        <v>143</v>
      </c>
      <c r="AU125" s="17" t="s">
        <v>82</v>
      </c>
    </row>
    <row r="126" spans="2:65" s="1" customFormat="1">
      <c r="B126" s="32"/>
      <c r="D126" s="144" t="s">
        <v>145</v>
      </c>
      <c r="F126" s="145" t="s">
        <v>170</v>
      </c>
      <c r="I126" s="142"/>
      <c r="L126" s="32"/>
      <c r="M126" s="143"/>
      <c r="T126" s="51"/>
      <c r="AT126" s="17" t="s">
        <v>145</v>
      </c>
      <c r="AU126" s="17" t="s">
        <v>82</v>
      </c>
    </row>
    <row r="127" spans="2:65" s="12" customFormat="1">
      <c r="B127" s="146"/>
      <c r="D127" s="140" t="s">
        <v>147</v>
      </c>
      <c r="E127" s="147" t="s">
        <v>19</v>
      </c>
      <c r="F127" s="148" t="s">
        <v>164</v>
      </c>
      <c r="H127" s="147" t="s">
        <v>19</v>
      </c>
      <c r="I127" s="149"/>
      <c r="L127" s="146"/>
      <c r="M127" s="150"/>
      <c r="T127" s="151"/>
      <c r="AT127" s="147" t="s">
        <v>147</v>
      </c>
      <c r="AU127" s="147" t="s">
        <v>82</v>
      </c>
      <c r="AV127" s="12" t="s">
        <v>78</v>
      </c>
      <c r="AW127" s="12" t="s">
        <v>35</v>
      </c>
      <c r="AX127" s="12" t="s">
        <v>73</v>
      </c>
      <c r="AY127" s="147" t="s">
        <v>134</v>
      </c>
    </row>
    <row r="128" spans="2:65" s="13" customFormat="1">
      <c r="B128" s="152"/>
      <c r="D128" s="140" t="s">
        <v>147</v>
      </c>
      <c r="E128" s="153" t="s">
        <v>19</v>
      </c>
      <c r="F128" s="154" t="s">
        <v>171</v>
      </c>
      <c r="H128" s="155">
        <v>237.6</v>
      </c>
      <c r="I128" s="156"/>
      <c r="L128" s="152"/>
      <c r="M128" s="157"/>
      <c r="T128" s="158"/>
      <c r="AT128" s="153" t="s">
        <v>147</v>
      </c>
      <c r="AU128" s="153" t="s">
        <v>82</v>
      </c>
      <c r="AV128" s="13" t="s">
        <v>82</v>
      </c>
      <c r="AW128" s="13" t="s">
        <v>35</v>
      </c>
      <c r="AX128" s="13" t="s">
        <v>78</v>
      </c>
      <c r="AY128" s="153" t="s">
        <v>134</v>
      </c>
    </row>
    <row r="129" spans="2:65" s="1" customFormat="1" ht="24.15" customHeight="1">
      <c r="B129" s="32"/>
      <c r="C129" s="127" t="s">
        <v>172</v>
      </c>
      <c r="D129" s="127" t="s">
        <v>136</v>
      </c>
      <c r="E129" s="128" t="s">
        <v>173</v>
      </c>
      <c r="F129" s="129" t="s">
        <v>174</v>
      </c>
      <c r="G129" s="130" t="s">
        <v>139</v>
      </c>
      <c r="H129" s="131">
        <v>237.6</v>
      </c>
      <c r="I129" s="132"/>
      <c r="J129" s="133">
        <f>ROUND(I129*H129,2)</f>
        <v>0</v>
      </c>
      <c r="K129" s="129" t="s">
        <v>140</v>
      </c>
      <c r="L129" s="32"/>
      <c r="M129" s="134" t="s">
        <v>19</v>
      </c>
      <c r="N129" s="135" t="s">
        <v>45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141</v>
      </c>
      <c r="AT129" s="138" t="s">
        <v>136</v>
      </c>
      <c r="AU129" s="138" t="s">
        <v>82</v>
      </c>
      <c r="AY129" s="17" t="s">
        <v>134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82</v>
      </c>
      <c r="BK129" s="139">
        <f>ROUND(I129*H129,2)</f>
        <v>0</v>
      </c>
      <c r="BL129" s="17" t="s">
        <v>141</v>
      </c>
      <c r="BM129" s="138" t="s">
        <v>175</v>
      </c>
    </row>
    <row r="130" spans="2:65" s="1" customFormat="1" ht="28.8">
      <c r="B130" s="32"/>
      <c r="D130" s="140" t="s">
        <v>143</v>
      </c>
      <c r="F130" s="141" t="s">
        <v>176</v>
      </c>
      <c r="I130" s="142"/>
      <c r="L130" s="32"/>
      <c r="M130" s="143"/>
      <c r="T130" s="51"/>
      <c r="AT130" s="17" t="s">
        <v>143</v>
      </c>
      <c r="AU130" s="17" t="s">
        <v>82</v>
      </c>
    </row>
    <row r="131" spans="2:65" s="1" customFormat="1">
      <c r="B131" s="32"/>
      <c r="D131" s="144" t="s">
        <v>145</v>
      </c>
      <c r="F131" s="145" t="s">
        <v>177</v>
      </c>
      <c r="I131" s="142"/>
      <c r="L131" s="32"/>
      <c r="M131" s="143"/>
      <c r="T131" s="51"/>
      <c r="AT131" s="17" t="s">
        <v>145</v>
      </c>
      <c r="AU131" s="17" t="s">
        <v>82</v>
      </c>
    </row>
    <row r="132" spans="2:65" s="1" customFormat="1" ht="37.950000000000003" customHeight="1">
      <c r="B132" s="32"/>
      <c r="C132" s="127" t="s">
        <v>178</v>
      </c>
      <c r="D132" s="127" t="s">
        <v>136</v>
      </c>
      <c r="E132" s="128" t="s">
        <v>179</v>
      </c>
      <c r="F132" s="129" t="s">
        <v>180</v>
      </c>
      <c r="G132" s="130" t="s">
        <v>152</v>
      </c>
      <c r="H132" s="131">
        <v>55.44</v>
      </c>
      <c r="I132" s="132"/>
      <c r="J132" s="133">
        <f>ROUND(I132*H132,2)</f>
        <v>0</v>
      </c>
      <c r="K132" s="129" t="s">
        <v>140</v>
      </c>
      <c r="L132" s="32"/>
      <c r="M132" s="134" t="s">
        <v>19</v>
      </c>
      <c r="N132" s="135" t="s">
        <v>45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141</v>
      </c>
      <c r="AT132" s="138" t="s">
        <v>136</v>
      </c>
      <c r="AU132" s="138" t="s">
        <v>82</v>
      </c>
      <c r="AY132" s="17" t="s">
        <v>134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82</v>
      </c>
      <c r="BK132" s="139">
        <f>ROUND(I132*H132,2)</f>
        <v>0</v>
      </c>
      <c r="BL132" s="17" t="s">
        <v>141</v>
      </c>
      <c r="BM132" s="138" t="s">
        <v>181</v>
      </c>
    </row>
    <row r="133" spans="2:65" s="1" customFormat="1" ht="38.4">
      <c r="B133" s="32"/>
      <c r="D133" s="140" t="s">
        <v>143</v>
      </c>
      <c r="F133" s="141" t="s">
        <v>182</v>
      </c>
      <c r="I133" s="142"/>
      <c r="L133" s="32"/>
      <c r="M133" s="143"/>
      <c r="T133" s="51"/>
      <c r="AT133" s="17" t="s">
        <v>143</v>
      </c>
      <c r="AU133" s="17" t="s">
        <v>82</v>
      </c>
    </row>
    <row r="134" spans="2:65" s="1" customFormat="1">
      <c r="B134" s="32"/>
      <c r="D134" s="144" t="s">
        <v>145</v>
      </c>
      <c r="F134" s="145" t="s">
        <v>183</v>
      </c>
      <c r="I134" s="142"/>
      <c r="L134" s="32"/>
      <c r="M134" s="143"/>
      <c r="T134" s="51"/>
      <c r="AT134" s="17" t="s">
        <v>145</v>
      </c>
      <c r="AU134" s="17" t="s">
        <v>82</v>
      </c>
    </row>
    <row r="135" spans="2:65" s="12" customFormat="1">
      <c r="B135" s="146"/>
      <c r="D135" s="140" t="s">
        <v>147</v>
      </c>
      <c r="E135" s="147" t="s">
        <v>19</v>
      </c>
      <c r="F135" s="148" t="s">
        <v>164</v>
      </c>
      <c r="H135" s="147" t="s">
        <v>19</v>
      </c>
      <c r="I135" s="149"/>
      <c r="L135" s="146"/>
      <c r="M135" s="150"/>
      <c r="T135" s="151"/>
      <c r="AT135" s="147" t="s">
        <v>147</v>
      </c>
      <c r="AU135" s="147" t="s">
        <v>82</v>
      </c>
      <c r="AV135" s="12" t="s">
        <v>78</v>
      </c>
      <c r="AW135" s="12" t="s">
        <v>35</v>
      </c>
      <c r="AX135" s="12" t="s">
        <v>73</v>
      </c>
      <c r="AY135" s="147" t="s">
        <v>134</v>
      </c>
    </row>
    <row r="136" spans="2:65" s="13" customFormat="1">
      <c r="B136" s="152"/>
      <c r="D136" s="140" t="s">
        <v>147</v>
      </c>
      <c r="E136" s="153" t="s">
        <v>19</v>
      </c>
      <c r="F136" s="154" t="s">
        <v>165</v>
      </c>
      <c r="H136" s="155">
        <v>95.04</v>
      </c>
      <c r="I136" s="156"/>
      <c r="L136" s="152"/>
      <c r="M136" s="157"/>
      <c r="T136" s="158"/>
      <c r="AT136" s="153" t="s">
        <v>147</v>
      </c>
      <c r="AU136" s="153" t="s">
        <v>82</v>
      </c>
      <c r="AV136" s="13" t="s">
        <v>82</v>
      </c>
      <c r="AW136" s="13" t="s">
        <v>35</v>
      </c>
      <c r="AX136" s="13" t="s">
        <v>73</v>
      </c>
      <c r="AY136" s="153" t="s">
        <v>134</v>
      </c>
    </row>
    <row r="137" spans="2:65" s="13" customFormat="1">
      <c r="B137" s="152"/>
      <c r="D137" s="140" t="s">
        <v>147</v>
      </c>
      <c r="E137" s="153" t="s">
        <v>19</v>
      </c>
      <c r="F137" s="154" t="s">
        <v>184</v>
      </c>
      <c r="H137" s="155">
        <v>-7.92</v>
      </c>
      <c r="I137" s="156"/>
      <c r="L137" s="152"/>
      <c r="M137" s="157"/>
      <c r="T137" s="158"/>
      <c r="AT137" s="153" t="s">
        <v>147</v>
      </c>
      <c r="AU137" s="153" t="s">
        <v>82</v>
      </c>
      <c r="AV137" s="13" t="s">
        <v>82</v>
      </c>
      <c r="AW137" s="13" t="s">
        <v>35</v>
      </c>
      <c r="AX137" s="13" t="s">
        <v>73</v>
      </c>
      <c r="AY137" s="153" t="s">
        <v>134</v>
      </c>
    </row>
    <row r="138" spans="2:65" s="13" customFormat="1">
      <c r="B138" s="152"/>
      <c r="D138" s="140" t="s">
        <v>147</v>
      </c>
      <c r="E138" s="153" t="s">
        <v>19</v>
      </c>
      <c r="F138" s="154" t="s">
        <v>185</v>
      </c>
      <c r="H138" s="155">
        <v>-31.68</v>
      </c>
      <c r="I138" s="156"/>
      <c r="L138" s="152"/>
      <c r="M138" s="157"/>
      <c r="T138" s="158"/>
      <c r="AT138" s="153" t="s">
        <v>147</v>
      </c>
      <c r="AU138" s="153" t="s">
        <v>82</v>
      </c>
      <c r="AV138" s="13" t="s">
        <v>82</v>
      </c>
      <c r="AW138" s="13" t="s">
        <v>35</v>
      </c>
      <c r="AX138" s="13" t="s">
        <v>73</v>
      </c>
      <c r="AY138" s="153" t="s">
        <v>134</v>
      </c>
    </row>
    <row r="139" spans="2:65" s="14" customFormat="1">
      <c r="B139" s="159"/>
      <c r="D139" s="140" t="s">
        <v>147</v>
      </c>
      <c r="E139" s="160" t="s">
        <v>19</v>
      </c>
      <c r="F139" s="161" t="s">
        <v>186</v>
      </c>
      <c r="H139" s="162">
        <v>55.44</v>
      </c>
      <c r="I139" s="163"/>
      <c r="L139" s="159"/>
      <c r="M139" s="164"/>
      <c r="T139" s="165"/>
      <c r="AT139" s="160" t="s">
        <v>147</v>
      </c>
      <c r="AU139" s="160" t="s">
        <v>82</v>
      </c>
      <c r="AV139" s="14" t="s">
        <v>141</v>
      </c>
      <c r="AW139" s="14" t="s">
        <v>35</v>
      </c>
      <c r="AX139" s="14" t="s">
        <v>78</v>
      </c>
      <c r="AY139" s="160" t="s">
        <v>134</v>
      </c>
    </row>
    <row r="140" spans="2:65" s="1" customFormat="1" ht="16.5" customHeight="1">
      <c r="B140" s="32"/>
      <c r="C140" s="127" t="s">
        <v>187</v>
      </c>
      <c r="D140" s="127" t="s">
        <v>136</v>
      </c>
      <c r="E140" s="128" t="s">
        <v>188</v>
      </c>
      <c r="F140" s="129" t="s">
        <v>189</v>
      </c>
      <c r="G140" s="130" t="s">
        <v>152</v>
      </c>
      <c r="H140" s="131">
        <v>55.44</v>
      </c>
      <c r="I140" s="132"/>
      <c r="J140" s="133">
        <f>ROUND(I140*H140,2)</f>
        <v>0</v>
      </c>
      <c r="K140" s="129" t="s">
        <v>140</v>
      </c>
      <c r="L140" s="32"/>
      <c r="M140" s="134" t="s">
        <v>19</v>
      </c>
      <c r="N140" s="135" t="s">
        <v>45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141</v>
      </c>
      <c r="AT140" s="138" t="s">
        <v>136</v>
      </c>
      <c r="AU140" s="138" t="s">
        <v>82</v>
      </c>
      <c r="AY140" s="17" t="s">
        <v>134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82</v>
      </c>
      <c r="BK140" s="139">
        <f>ROUND(I140*H140,2)</f>
        <v>0</v>
      </c>
      <c r="BL140" s="17" t="s">
        <v>141</v>
      </c>
      <c r="BM140" s="138" t="s">
        <v>190</v>
      </c>
    </row>
    <row r="141" spans="2:65" s="1" customFormat="1" ht="19.2">
      <c r="B141" s="32"/>
      <c r="D141" s="140" t="s">
        <v>143</v>
      </c>
      <c r="F141" s="141" t="s">
        <v>191</v>
      </c>
      <c r="I141" s="142"/>
      <c r="L141" s="32"/>
      <c r="M141" s="143"/>
      <c r="T141" s="51"/>
      <c r="AT141" s="17" t="s">
        <v>143</v>
      </c>
      <c r="AU141" s="17" t="s">
        <v>82</v>
      </c>
    </row>
    <row r="142" spans="2:65" s="1" customFormat="1">
      <c r="B142" s="32"/>
      <c r="D142" s="144" t="s">
        <v>145</v>
      </c>
      <c r="F142" s="145" t="s">
        <v>192</v>
      </c>
      <c r="I142" s="142"/>
      <c r="L142" s="32"/>
      <c r="M142" s="143"/>
      <c r="T142" s="51"/>
      <c r="AT142" s="17" t="s">
        <v>145</v>
      </c>
      <c r="AU142" s="17" t="s">
        <v>82</v>
      </c>
    </row>
    <row r="143" spans="2:65" s="1" customFormat="1" ht="33" customHeight="1">
      <c r="B143" s="32"/>
      <c r="C143" s="127" t="s">
        <v>149</v>
      </c>
      <c r="D143" s="127" t="s">
        <v>136</v>
      </c>
      <c r="E143" s="128" t="s">
        <v>193</v>
      </c>
      <c r="F143" s="129" t="s">
        <v>194</v>
      </c>
      <c r="G143" s="130" t="s">
        <v>195</v>
      </c>
      <c r="H143" s="131">
        <v>99.792000000000002</v>
      </c>
      <c r="I143" s="132"/>
      <c r="J143" s="133">
        <f>ROUND(I143*H143,2)</f>
        <v>0</v>
      </c>
      <c r="K143" s="129" t="s">
        <v>140</v>
      </c>
      <c r="L143" s="32"/>
      <c r="M143" s="134" t="s">
        <v>19</v>
      </c>
      <c r="N143" s="135" t="s">
        <v>45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141</v>
      </c>
      <c r="AT143" s="138" t="s">
        <v>136</v>
      </c>
      <c r="AU143" s="138" t="s">
        <v>82</v>
      </c>
      <c r="AY143" s="17" t="s">
        <v>134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82</v>
      </c>
      <c r="BK143" s="139">
        <f>ROUND(I143*H143,2)</f>
        <v>0</v>
      </c>
      <c r="BL143" s="17" t="s">
        <v>141</v>
      </c>
      <c r="BM143" s="138" t="s">
        <v>196</v>
      </c>
    </row>
    <row r="144" spans="2:65" s="1" customFormat="1" ht="28.8">
      <c r="B144" s="32"/>
      <c r="D144" s="140" t="s">
        <v>143</v>
      </c>
      <c r="F144" s="141" t="s">
        <v>197</v>
      </c>
      <c r="I144" s="142"/>
      <c r="L144" s="32"/>
      <c r="M144" s="143"/>
      <c r="T144" s="51"/>
      <c r="AT144" s="17" t="s">
        <v>143</v>
      </c>
      <c r="AU144" s="17" t="s">
        <v>82</v>
      </c>
    </row>
    <row r="145" spans="2:65" s="1" customFormat="1">
      <c r="B145" s="32"/>
      <c r="D145" s="144" t="s">
        <v>145</v>
      </c>
      <c r="F145" s="145" t="s">
        <v>198</v>
      </c>
      <c r="I145" s="142"/>
      <c r="L145" s="32"/>
      <c r="M145" s="143"/>
      <c r="T145" s="51"/>
      <c r="AT145" s="17" t="s">
        <v>145</v>
      </c>
      <c r="AU145" s="17" t="s">
        <v>82</v>
      </c>
    </row>
    <row r="146" spans="2:65" s="13" customFormat="1">
      <c r="B146" s="152"/>
      <c r="D146" s="140" t="s">
        <v>147</v>
      </c>
      <c r="F146" s="154" t="s">
        <v>199</v>
      </c>
      <c r="H146" s="155">
        <v>99.792000000000002</v>
      </c>
      <c r="I146" s="156"/>
      <c r="L146" s="152"/>
      <c r="M146" s="157"/>
      <c r="T146" s="158"/>
      <c r="AT146" s="153" t="s">
        <v>147</v>
      </c>
      <c r="AU146" s="153" t="s">
        <v>82</v>
      </c>
      <c r="AV146" s="13" t="s">
        <v>82</v>
      </c>
      <c r="AW146" s="13" t="s">
        <v>4</v>
      </c>
      <c r="AX146" s="13" t="s">
        <v>78</v>
      </c>
      <c r="AY146" s="153" t="s">
        <v>134</v>
      </c>
    </row>
    <row r="147" spans="2:65" s="1" customFormat="1" ht="24.15" customHeight="1">
      <c r="B147" s="32"/>
      <c r="C147" s="127" t="s">
        <v>200</v>
      </c>
      <c r="D147" s="127" t="s">
        <v>136</v>
      </c>
      <c r="E147" s="128" t="s">
        <v>201</v>
      </c>
      <c r="F147" s="129" t="s">
        <v>202</v>
      </c>
      <c r="G147" s="130" t="s">
        <v>152</v>
      </c>
      <c r="H147" s="131">
        <v>39.6</v>
      </c>
      <c r="I147" s="132"/>
      <c r="J147" s="133">
        <f>ROUND(I147*H147,2)</f>
        <v>0</v>
      </c>
      <c r="K147" s="129" t="s">
        <v>140</v>
      </c>
      <c r="L147" s="32"/>
      <c r="M147" s="134" t="s">
        <v>19</v>
      </c>
      <c r="N147" s="135" t="s">
        <v>45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141</v>
      </c>
      <c r="AT147" s="138" t="s">
        <v>136</v>
      </c>
      <c r="AU147" s="138" t="s">
        <v>82</v>
      </c>
      <c r="AY147" s="17" t="s">
        <v>134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82</v>
      </c>
      <c r="BK147" s="139">
        <f>ROUND(I147*H147,2)</f>
        <v>0</v>
      </c>
      <c r="BL147" s="17" t="s">
        <v>141</v>
      </c>
      <c r="BM147" s="138" t="s">
        <v>203</v>
      </c>
    </row>
    <row r="148" spans="2:65" s="1" customFormat="1" ht="28.8">
      <c r="B148" s="32"/>
      <c r="D148" s="140" t="s">
        <v>143</v>
      </c>
      <c r="F148" s="141" t="s">
        <v>204</v>
      </c>
      <c r="I148" s="142"/>
      <c r="L148" s="32"/>
      <c r="M148" s="143"/>
      <c r="T148" s="51"/>
      <c r="AT148" s="17" t="s">
        <v>143</v>
      </c>
      <c r="AU148" s="17" t="s">
        <v>82</v>
      </c>
    </row>
    <row r="149" spans="2:65" s="1" customFormat="1">
      <c r="B149" s="32"/>
      <c r="D149" s="144" t="s">
        <v>145</v>
      </c>
      <c r="F149" s="145" t="s">
        <v>205</v>
      </c>
      <c r="I149" s="142"/>
      <c r="L149" s="32"/>
      <c r="M149" s="143"/>
      <c r="T149" s="51"/>
      <c r="AT149" s="17" t="s">
        <v>145</v>
      </c>
      <c r="AU149" s="17" t="s">
        <v>82</v>
      </c>
    </row>
    <row r="150" spans="2:65" s="12" customFormat="1">
      <c r="B150" s="146"/>
      <c r="D150" s="140" t="s">
        <v>147</v>
      </c>
      <c r="E150" s="147" t="s">
        <v>19</v>
      </c>
      <c r="F150" s="148" t="s">
        <v>164</v>
      </c>
      <c r="H150" s="147" t="s">
        <v>19</v>
      </c>
      <c r="I150" s="149"/>
      <c r="L150" s="146"/>
      <c r="M150" s="150"/>
      <c r="T150" s="151"/>
      <c r="AT150" s="147" t="s">
        <v>147</v>
      </c>
      <c r="AU150" s="147" t="s">
        <v>82</v>
      </c>
      <c r="AV150" s="12" t="s">
        <v>78</v>
      </c>
      <c r="AW150" s="12" t="s">
        <v>35</v>
      </c>
      <c r="AX150" s="12" t="s">
        <v>73</v>
      </c>
      <c r="AY150" s="147" t="s">
        <v>134</v>
      </c>
    </row>
    <row r="151" spans="2:65" s="13" customFormat="1">
      <c r="B151" s="152"/>
      <c r="D151" s="140" t="s">
        <v>147</v>
      </c>
      <c r="E151" s="153" t="s">
        <v>19</v>
      </c>
      <c r="F151" s="154" t="s">
        <v>206</v>
      </c>
      <c r="H151" s="155">
        <v>7.92</v>
      </c>
      <c r="I151" s="156"/>
      <c r="L151" s="152"/>
      <c r="M151" s="157"/>
      <c r="T151" s="158"/>
      <c r="AT151" s="153" t="s">
        <v>147</v>
      </c>
      <c r="AU151" s="153" t="s">
        <v>82</v>
      </c>
      <c r="AV151" s="13" t="s">
        <v>82</v>
      </c>
      <c r="AW151" s="13" t="s">
        <v>35</v>
      </c>
      <c r="AX151" s="13" t="s">
        <v>73</v>
      </c>
      <c r="AY151" s="153" t="s">
        <v>134</v>
      </c>
    </row>
    <row r="152" spans="2:65" s="13" customFormat="1">
      <c r="B152" s="152"/>
      <c r="D152" s="140" t="s">
        <v>147</v>
      </c>
      <c r="E152" s="153" t="s">
        <v>19</v>
      </c>
      <c r="F152" s="154" t="s">
        <v>207</v>
      </c>
      <c r="H152" s="155">
        <v>31.68</v>
      </c>
      <c r="I152" s="156"/>
      <c r="L152" s="152"/>
      <c r="M152" s="157"/>
      <c r="T152" s="158"/>
      <c r="AT152" s="153" t="s">
        <v>147</v>
      </c>
      <c r="AU152" s="153" t="s">
        <v>82</v>
      </c>
      <c r="AV152" s="13" t="s">
        <v>82</v>
      </c>
      <c r="AW152" s="13" t="s">
        <v>35</v>
      </c>
      <c r="AX152" s="13" t="s">
        <v>73</v>
      </c>
      <c r="AY152" s="153" t="s">
        <v>134</v>
      </c>
    </row>
    <row r="153" spans="2:65" s="14" customFormat="1">
      <c r="B153" s="159"/>
      <c r="D153" s="140" t="s">
        <v>147</v>
      </c>
      <c r="E153" s="160" t="s">
        <v>19</v>
      </c>
      <c r="F153" s="161" t="s">
        <v>186</v>
      </c>
      <c r="H153" s="162">
        <v>39.6</v>
      </c>
      <c r="I153" s="163"/>
      <c r="L153" s="159"/>
      <c r="M153" s="164"/>
      <c r="T153" s="165"/>
      <c r="AT153" s="160" t="s">
        <v>147</v>
      </c>
      <c r="AU153" s="160" t="s">
        <v>82</v>
      </c>
      <c r="AV153" s="14" t="s">
        <v>141</v>
      </c>
      <c r="AW153" s="14" t="s">
        <v>35</v>
      </c>
      <c r="AX153" s="14" t="s">
        <v>78</v>
      </c>
      <c r="AY153" s="160" t="s">
        <v>134</v>
      </c>
    </row>
    <row r="154" spans="2:65" s="1" customFormat="1" ht="24.15" customHeight="1">
      <c r="B154" s="32"/>
      <c r="C154" s="127" t="s">
        <v>208</v>
      </c>
      <c r="D154" s="127" t="s">
        <v>136</v>
      </c>
      <c r="E154" s="128" t="s">
        <v>201</v>
      </c>
      <c r="F154" s="129" t="s">
        <v>202</v>
      </c>
      <c r="G154" s="130" t="s">
        <v>152</v>
      </c>
      <c r="H154" s="131">
        <v>81.5</v>
      </c>
      <c r="I154" s="132"/>
      <c r="J154" s="133">
        <f>ROUND(I154*H154,2)</f>
        <v>0</v>
      </c>
      <c r="K154" s="129" t="s">
        <v>140</v>
      </c>
      <c r="L154" s="32"/>
      <c r="M154" s="134" t="s">
        <v>19</v>
      </c>
      <c r="N154" s="135" t="s">
        <v>45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141</v>
      </c>
      <c r="AT154" s="138" t="s">
        <v>136</v>
      </c>
      <c r="AU154" s="138" t="s">
        <v>82</v>
      </c>
      <c r="AY154" s="17" t="s">
        <v>134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82</v>
      </c>
      <c r="BK154" s="139">
        <f>ROUND(I154*H154,2)</f>
        <v>0</v>
      </c>
      <c r="BL154" s="17" t="s">
        <v>141</v>
      </c>
      <c r="BM154" s="138" t="s">
        <v>209</v>
      </c>
    </row>
    <row r="155" spans="2:65" s="1" customFormat="1" ht="28.8">
      <c r="B155" s="32"/>
      <c r="D155" s="140" t="s">
        <v>143</v>
      </c>
      <c r="F155" s="141" t="s">
        <v>204</v>
      </c>
      <c r="I155" s="142"/>
      <c r="L155" s="32"/>
      <c r="M155" s="143"/>
      <c r="T155" s="51"/>
      <c r="AT155" s="17" t="s">
        <v>143</v>
      </c>
      <c r="AU155" s="17" t="s">
        <v>82</v>
      </c>
    </row>
    <row r="156" spans="2:65" s="1" customFormat="1">
      <c r="B156" s="32"/>
      <c r="D156" s="144" t="s">
        <v>145</v>
      </c>
      <c r="F156" s="145" t="s">
        <v>205</v>
      </c>
      <c r="I156" s="142"/>
      <c r="L156" s="32"/>
      <c r="M156" s="143"/>
      <c r="T156" s="51"/>
      <c r="AT156" s="17" t="s">
        <v>145</v>
      </c>
      <c r="AU156" s="17" t="s">
        <v>82</v>
      </c>
    </row>
    <row r="157" spans="2:65" s="12" customFormat="1">
      <c r="B157" s="146"/>
      <c r="D157" s="140" t="s">
        <v>147</v>
      </c>
      <c r="E157" s="147" t="s">
        <v>19</v>
      </c>
      <c r="F157" s="148" t="s">
        <v>156</v>
      </c>
      <c r="H157" s="147" t="s">
        <v>19</v>
      </c>
      <c r="I157" s="149"/>
      <c r="L157" s="146"/>
      <c r="M157" s="150"/>
      <c r="T157" s="151"/>
      <c r="AT157" s="147" t="s">
        <v>147</v>
      </c>
      <c r="AU157" s="147" t="s">
        <v>82</v>
      </c>
      <c r="AV157" s="12" t="s">
        <v>78</v>
      </c>
      <c r="AW157" s="12" t="s">
        <v>35</v>
      </c>
      <c r="AX157" s="12" t="s">
        <v>73</v>
      </c>
      <c r="AY157" s="147" t="s">
        <v>134</v>
      </c>
    </row>
    <row r="158" spans="2:65" s="13" customFormat="1">
      <c r="B158" s="152"/>
      <c r="D158" s="140" t="s">
        <v>147</v>
      </c>
      <c r="E158" s="153" t="s">
        <v>19</v>
      </c>
      <c r="F158" s="154" t="s">
        <v>157</v>
      </c>
      <c r="H158" s="155">
        <v>81.5</v>
      </c>
      <c r="I158" s="156"/>
      <c r="L158" s="152"/>
      <c r="M158" s="157"/>
      <c r="T158" s="158"/>
      <c r="AT158" s="153" t="s">
        <v>147</v>
      </c>
      <c r="AU158" s="153" t="s">
        <v>82</v>
      </c>
      <c r="AV158" s="13" t="s">
        <v>82</v>
      </c>
      <c r="AW158" s="13" t="s">
        <v>35</v>
      </c>
      <c r="AX158" s="13" t="s">
        <v>78</v>
      </c>
      <c r="AY158" s="153" t="s">
        <v>134</v>
      </c>
    </row>
    <row r="159" spans="2:65" s="1" customFormat="1" ht="24.15" customHeight="1">
      <c r="B159" s="32"/>
      <c r="C159" s="127" t="s">
        <v>210</v>
      </c>
      <c r="D159" s="127" t="s">
        <v>136</v>
      </c>
      <c r="E159" s="128" t="s">
        <v>211</v>
      </c>
      <c r="F159" s="129" t="s">
        <v>212</v>
      </c>
      <c r="G159" s="130" t="s">
        <v>152</v>
      </c>
      <c r="H159" s="131">
        <v>31.68</v>
      </c>
      <c r="I159" s="132"/>
      <c r="J159" s="133">
        <f>ROUND(I159*H159,2)</f>
        <v>0</v>
      </c>
      <c r="K159" s="129" t="s">
        <v>140</v>
      </c>
      <c r="L159" s="32"/>
      <c r="M159" s="134" t="s">
        <v>19</v>
      </c>
      <c r="N159" s="135" t="s">
        <v>45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141</v>
      </c>
      <c r="AT159" s="138" t="s">
        <v>136</v>
      </c>
      <c r="AU159" s="138" t="s">
        <v>82</v>
      </c>
      <c r="AY159" s="17" t="s">
        <v>134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82</v>
      </c>
      <c r="BK159" s="139">
        <f>ROUND(I159*H159,2)</f>
        <v>0</v>
      </c>
      <c r="BL159" s="17" t="s">
        <v>141</v>
      </c>
      <c r="BM159" s="138" t="s">
        <v>213</v>
      </c>
    </row>
    <row r="160" spans="2:65" s="1" customFormat="1" ht="48">
      <c r="B160" s="32"/>
      <c r="D160" s="140" t="s">
        <v>143</v>
      </c>
      <c r="F160" s="141" t="s">
        <v>214</v>
      </c>
      <c r="I160" s="142"/>
      <c r="L160" s="32"/>
      <c r="M160" s="143"/>
      <c r="T160" s="51"/>
      <c r="AT160" s="17" t="s">
        <v>143</v>
      </c>
      <c r="AU160" s="17" t="s">
        <v>82</v>
      </c>
    </row>
    <row r="161" spans="2:65" s="1" customFormat="1">
      <c r="B161" s="32"/>
      <c r="D161" s="144" t="s">
        <v>145</v>
      </c>
      <c r="F161" s="145" t="s">
        <v>215</v>
      </c>
      <c r="I161" s="142"/>
      <c r="L161" s="32"/>
      <c r="M161" s="143"/>
      <c r="T161" s="51"/>
      <c r="AT161" s="17" t="s">
        <v>145</v>
      </c>
      <c r="AU161" s="17" t="s">
        <v>82</v>
      </c>
    </row>
    <row r="162" spans="2:65" s="12" customFormat="1">
      <c r="B162" s="146"/>
      <c r="D162" s="140" t="s">
        <v>147</v>
      </c>
      <c r="E162" s="147" t="s">
        <v>19</v>
      </c>
      <c r="F162" s="148" t="s">
        <v>164</v>
      </c>
      <c r="H162" s="147" t="s">
        <v>19</v>
      </c>
      <c r="I162" s="149"/>
      <c r="L162" s="146"/>
      <c r="M162" s="150"/>
      <c r="T162" s="151"/>
      <c r="AT162" s="147" t="s">
        <v>147</v>
      </c>
      <c r="AU162" s="147" t="s">
        <v>82</v>
      </c>
      <c r="AV162" s="12" t="s">
        <v>78</v>
      </c>
      <c r="AW162" s="12" t="s">
        <v>35</v>
      </c>
      <c r="AX162" s="12" t="s">
        <v>73</v>
      </c>
      <c r="AY162" s="147" t="s">
        <v>134</v>
      </c>
    </row>
    <row r="163" spans="2:65" s="13" customFormat="1">
      <c r="B163" s="152"/>
      <c r="D163" s="140" t="s">
        <v>147</v>
      </c>
      <c r="E163" s="153" t="s">
        <v>19</v>
      </c>
      <c r="F163" s="154" t="s">
        <v>207</v>
      </c>
      <c r="H163" s="155">
        <v>31.68</v>
      </c>
      <c r="I163" s="156"/>
      <c r="L163" s="152"/>
      <c r="M163" s="157"/>
      <c r="T163" s="158"/>
      <c r="AT163" s="153" t="s">
        <v>147</v>
      </c>
      <c r="AU163" s="153" t="s">
        <v>82</v>
      </c>
      <c r="AV163" s="13" t="s">
        <v>82</v>
      </c>
      <c r="AW163" s="13" t="s">
        <v>35</v>
      </c>
      <c r="AX163" s="13" t="s">
        <v>78</v>
      </c>
      <c r="AY163" s="153" t="s">
        <v>134</v>
      </c>
    </row>
    <row r="164" spans="2:65" s="1" customFormat="1" ht="16.5" customHeight="1">
      <c r="B164" s="32"/>
      <c r="C164" s="166" t="s">
        <v>216</v>
      </c>
      <c r="D164" s="166" t="s">
        <v>217</v>
      </c>
      <c r="E164" s="167" t="s">
        <v>218</v>
      </c>
      <c r="F164" s="168" t="s">
        <v>219</v>
      </c>
      <c r="G164" s="169" t="s">
        <v>195</v>
      </c>
      <c r="H164" s="170">
        <v>63.36</v>
      </c>
      <c r="I164" s="171"/>
      <c r="J164" s="172">
        <f>ROUND(I164*H164,2)</f>
        <v>0</v>
      </c>
      <c r="K164" s="168" t="s">
        <v>140</v>
      </c>
      <c r="L164" s="173"/>
      <c r="M164" s="174" t="s">
        <v>19</v>
      </c>
      <c r="N164" s="175" t="s">
        <v>45</v>
      </c>
      <c r="P164" s="136">
        <f>O164*H164</f>
        <v>0</v>
      </c>
      <c r="Q164" s="136">
        <v>1</v>
      </c>
      <c r="R164" s="136">
        <f>Q164*H164</f>
        <v>63.36</v>
      </c>
      <c r="S164" s="136">
        <v>0</v>
      </c>
      <c r="T164" s="137">
        <f>S164*H164</f>
        <v>0</v>
      </c>
      <c r="AR164" s="138" t="s">
        <v>149</v>
      </c>
      <c r="AT164" s="138" t="s">
        <v>217</v>
      </c>
      <c r="AU164" s="138" t="s">
        <v>82</v>
      </c>
      <c r="AY164" s="17" t="s">
        <v>134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82</v>
      </c>
      <c r="BK164" s="139">
        <f>ROUND(I164*H164,2)</f>
        <v>0</v>
      </c>
      <c r="BL164" s="17" t="s">
        <v>141</v>
      </c>
      <c r="BM164" s="138" t="s">
        <v>220</v>
      </c>
    </row>
    <row r="165" spans="2:65" s="1" customFormat="1">
      <c r="B165" s="32"/>
      <c r="D165" s="140" t="s">
        <v>143</v>
      </c>
      <c r="F165" s="141" t="s">
        <v>219</v>
      </c>
      <c r="I165" s="142"/>
      <c r="L165" s="32"/>
      <c r="M165" s="143"/>
      <c r="T165" s="51"/>
      <c r="AT165" s="17" t="s">
        <v>143</v>
      </c>
      <c r="AU165" s="17" t="s">
        <v>82</v>
      </c>
    </row>
    <row r="166" spans="2:65" s="13" customFormat="1">
      <c r="B166" s="152"/>
      <c r="D166" s="140" t="s">
        <v>147</v>
      </c>
      <c r="F166" s="154" t="s">
        <v>221</v>
      </c>
      <c r="H166" s="155">
        <v>63.36</v>
      </c>
      <c r="I166" s="156"/>
      <c r="L166" s="152"/>
      <c r="M166" s="157"/>
      <c r="T166" s="158"/>
      <c r="AT166" s="153" t="s">
        <v>147</v>
      </c>
      <c r="AU166" s="153" t="s">
        <v>82</v>
      </c>
      <c r="AV166" s="13" t="s">
        <v>82</v>
      </c>
      <c r="AW166" s="13" t="s">
        <v>4</v>
      </c>
      <c r="AX166" s="13" t="s">
        <v>78</v>
      </c>
      <c r="AY166" s="153" t="s">
        <v>134</v>
      </c>
    </row>
    <row r="167" spans="2:65" s="1" customFormat="1" ht="24.15" customHeight="1">
      <c r="B167" s="32"/>
      <c r="C167" s="127" t="s">
        <v>222</v>
      </c>
      <c r="D167" s="127" t="s">
        <v>136</v>
      </c>
      <c r="E167" s="128" t="s">
        <v>223</v>
      </c>
      <c r="F167" s="129" t="s">
        <v>224</v>
      </c>
      <c r="G167" s="130" t="s">
        <v>139</v>
      </c>
      <c r="H167" s="131">
        <v>280</v>
      </c>
      <c r="I167" s="132"/>
      <c r="J167" s="133">
        <f>ROUND(I167*H167,2)</f>
        <v>0</v>
      </c>
      <c r="K167" s="129" t="s">
        <v>140</v>
      </c>
      <c r="L167" s="32"/>
      <c r="M167" s="134" t="s">
        <v>19</v>
      </c>
      <c r="N167" s="135" t="s">
        <v>45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141</v>
      </c>
      <c r="AT167" s="138" t="s">
        <v>136</v>
      </c>
      <c r="AU167" s="138" t="s">
        <v>82</v>
      </c>
      <c r="AY167" s="17" t="s">
        <v>134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82</v>
      </c>
      <c r="BK167" s="139">
        <f>ROUND(I167*H167,2)</f>
        <v>0</v>
      </c>
      <c r="BL167" s="17" t="s">
        <v>141</v>
      </c>
      <c r="BM167" s="138" t="s">
        <v>225</v>
      </c>
    </row>
    <row r="168" spans="2:65" s="1" customFormat="1" ht="28.8">
      <c r="B168" s="32"/>
      <c r="D168" s="140" t="s">
        <v>143</v>
      </c>
      <c r="F168" s="141" t="s">
        <v>226</v>
      </c>
      <c r="I168" s="142"/>
      <c r="L168" s="32"/>
      <c r="M168" s="143"/>
      <c r="T168" s="51"/>
      <c r="AT168" s="17" t="s">
        <v>143</v>
      </c>
      <c r="AU168" s="17" t="s">
        <v>82</v>
      </c>
    </row>
    <row r="169" spans="2:65" s="1" customFormat="1">
      <c r="B169" s="32"/>
      <c r="D169" s="144" t="s">
        <v>145</v>
      </c>
      <c r="F169" s="145" t="s">
        <v>227</v>
      </c>
      <c r="I169" s="142"/>
      <c r="L169" s="32"/>
      <c r="M169" s="143"/>
      <c r="T169" s="51"/>
      <c r="AT169" s="17" t="s">
        <v>145</v>
      </c>
      <c r="AU169" s="17" t="s">
        <v>82</v>
      </c>
    </row>
    <row r="170" spans="2:65" s="1" customFormat="1" ht="16.5" customHeight="1">
      <c r="B170" s="32"/>
      <c r="C170" s="166" t="s">
        <v>228</v>
      </c>
      <c r="D170" s="166" t="s">
        <v>217</v>
      </c>
      <c r="E170" s="167" t="s">
        <v>229</v>
      </c>
      <c r="F170" s="168" t="s">
        <v>230</v>
      </c>
      <c r="G170" s="169" t="s">
        <v>231</v>
      </c>
      <c r="H170" s="170">
        <v>14</v>
      </c>
      <c r="I170" s="171"/>
      <c r="J170" s="172">
        <f>ROUND(I170*H170,2)</f>
        <v>0</v>
      </c>
      <c r="K170" s="168" t="s">
        <v>140</v>
      </c>
      <c r="L170" s="173"/>
      <c r="M170" s="174" t="s">
        <v>19</v>
      </c>
      <c r="N170" s="175" t="s">
        <v>45</v>
      </c>
      <c r="P170" s="136">
        <f>O170*H170</f>
        <v>0</v>
      </c>
      <c r="Q170" s="136">
        <v>1E-3</v>
      </c>
      <c r="R170" s="136">
        <f>Q170*H170</f>
        <v>1.4E-2</v>
      </c>
      <c r="S170" s="136">
        <v>0</v>
      </c>
      <c r="T170" s="137">
        <f>S170*H170</f>
        <v>0</v>
      </c>
      <c r="AR170" s="138" t="s">
        <v>149</v>
      </c>
      <c r="AT170" s="138" t="s">
        <v>217</v>
      </c>
      <c r="AU170" s="138" t="s">
        <v>82</v>
      </c>
      <c r="AY170" s="17" t="s">
        <v>134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82</v>
      </c>
      <c r="BK170" s="139">
        <f>ROUND(I170*H170,2)</f>
        <v>0</v>
      </c>
      <c r="BL170" s="17" t="s">
        <v>141</v>
      </c>
      <c r="BM170" s="138" t="s">
        <v>232</v>
      </c>
    </row>
    <row r="171" spans="2:65" s="1" customFormat="1">
      <c r="B171" s="32"/>
      <c r="D171" s="140" t="s">
        <v>143</v>
      </c>
      <c r="F171" s="141" t="s">
        <v>230</v>
      </c>
      <c r="I171" s="142"/>
      <c r="L171" s="32"/>
      <c r="M171" s="143"/>
      <c r="T171" s="51"/>
      <c r="AT171" s="17" t="s">
        <v>143</v>
      </c>
      <c r="AU171" s="17" t="s">
        <v>82</v>
      </c>
    </row>
    <row r="172" spans="2:65" s="13" customFormat="1">
      <c r="B172" s="152"/>
      <c r="D172" s="140" t="s">
        <v>147</v>
      </c>
      <c r="F172" s="154" t="s">
        <v>233</v>
      </c>
      <c r="H172" s="155">
        <v>14</v>
      </c>
      <c r="I172" s="156"/>
      <c r="L172" s="152"/>
      <c r="M172" s="157"/>
      <c r="T172" s="158"/>
      <c r="AT172" s="153" t="s">
        <v>147</v>
      </c>
      <c r="AU172" s="153" t="s">
        <v>82</v>
      </c>
      <c r="AV172" s="13" t="s">
        <v>82</v>
      </c>
      <c r="AW172" s="13" t="s">
        <v>4</v>
      </c>
      <c r="AX172" s="13" t="s">
        <v>78</v>
      </c>
      <c r="AY172" s="153" t="s">
        <v>134</v>
      </c>
    </row>
    <row r="173" spans="2:65" s="1" customFormat="1" ht="24.15" customHeight="1">
      <c r="B173" s="32"/>
      <c r="C173" s="127" t="s">
        <v>8</v>
      </c>
      <c r="D173" s="127" t="s">
        <v>136</v>
      </c>
      <c r="E173" s="128" t="s">
        <v>234</v>
      </c>
      <c r="F173" s="129" t="s">
        <v>235</v>
      </c>
      <c r="G173" s="130" t="s">
        <v>139</v>
      </c>
      <c r="H173" s="131">
        <v>280</v>
      </c>
      <c r="I173" s="132"/>
      <c r="J173" s="133">
        <f>ROUND(I173*H173,2)</f>
        <v>0</v>
      </c>
      <c r="K173" s="129" t="s">
        <v>140</v>
      </c>
      <c r="L173" s="32"/>
      <c r="M173" s="134" t="s">
        <v>19</v>
      </c>
      <c r="N173" s="135" t="s">
        <v>45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141</v>
      </c>
      <c r="AT173" s="138" t="s">
        <v>136</v>
      </c>
      <c r="AU173" s="138" t="s">
        <v>82</v>
      </c>
      <c r="AY173" s="17" t="s">
        <v>134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82</v>
      </c>
      <c r="BK173" s="139">
        <f>ROUND(I173*H173,2)</f>
        <v>0</v>
      </c>
      <c r="BL173" s="17" t="s">
        <v>141</v>
      </c>
      <c r="BM173" s="138" t="s">
        <v>236</v>
      </c>
    </row>
    <row r="174" spans="2:65" s="1" customFormat="1" ht="19.2">
      <c r="B174" s="32"/>
      <c r="D174" s="140" t="s">
        <v>143</v>
      </c>
      <c r="F174" s="141" t="s">
        <v>237</v>
      </c>
      <c r="I174" s="142"/>
      <c r="L174" s="32"/>
      <c r="M174" s="143"/>
      <c r="T174" s="51"/>
      <c r="AT174" s="17" t="s">
        <v>143</v>
      </c>
      <c r="AU174" s="17" t="s">
        <v>82</v>
      </c>
    </row>
    <row r="175" spans="2:65" s="1" customFormat="1">
      <c r="B175" s="32"/>
      <c r="D175" s="144" t="s">
        <v>145</v>
      </c>
      <c r="F175" s="145" t="s">
        <v>238</v>
      </c>
      <c r="I175" s="142"/>
      <c r="L175" s="32"/>
      <c r="M175" s="143"/>
      <c r="T175" s="51"/>
      <c r="AT175" s="17" t="s">
        <v>145</v>
      </c>
      <c r="AU175" s="17" t="s">
        <v>82</v>
      </c>
    </row>
    <row r="176" spans="2:65" s="11" customFormat="1" ht="20.85" customHeight="1">
      <c r="B176" s="115"/>
      <c r="D176" s="116" t="s">
        <v>72</v>
      </c>
      <c r="E176" s="125" t="s">
        <v>210</v>
      </c>
      <c r="F176" s="125" t="s">
        <v>239</v>
      </c>
      <c r="I176" s="118"/>
      <c r="J176" s="126">
        <f>BK176</f>
        <v>0</v>
      </c>
      <c r="L176" s="115"/>
      <c r="M176" s="120"/>
      <c r="P176" s="121">
        <f>SUM(P177:P180)</f>
        <v>0</v>
      </c>
      <c r="R176" s="121">
        <f>SUM(R177:R180)</f>
        <v>0</v>
      </c>
      <c r="T176" s="122">
        <f>SUM(T177:T180)</f>
        <v>8.67</v>
      </c>
      <c r="AR176" s="116" t="s">
        <v>78</v>
      </c>
      <c r="AT176" s="123" t="s">
        <v>72</v>
      </c>
      <c r="AU176" s="123" t="s">
        <v>82</v>
      </c>
      <c r="AY176" s="116" t="s">
        <v>134</v>
      </c>
      <c r="BK176" s="124">
        <f>SUM(BK177:BK180)</f>
        <v>0</v>
      </c>
    </row>
    <row r="177" spans="2:65" s="1" customFormat="1" ht="24.15" customHeight="1">
      <c r="B177" s="32"/>
      <c r="C177" s="127" t="s">
        <v>240</v>
      </c>
      <c r="D177" s="127" t="s">
        <v>136</v>
      </c>
      <c r="E177" s="128" t="s">
        <v>241</v>
      </c>
      <c r="F177" s="129" t="s">
        <v>242</v>
      </c>
      <c r="G177" s="130" t="s">
        <v>139</v>
      </c>
      <c r="H177" s="131">
        <v>34</v>
      </c>
      <c r="I177" s="132"/>
      <c r="J177" s="133">
        <f>ROUND(I177*H177,2)</f>
        <v>0</v>
      </c>
      <c r="K177" s="129" t="s">
        <v>140</v>
      </c>
      <c r="L177" s="32"/>
      <c r="M177" s="134" t="s">
        <v>19</v>
      </c>
      <c r="N177" s="135" t="s">
        <v>45</v>
      </c>
      <c r="P177" s="136">
        <f>O177*H177</f>
        <v>0</v>
      </c>
      <c r="Q177" s="136">
        <v>0</v>
      </c>
      <c r="R177" s="136">
        <f>Q177*H177</f>
        <v>0</v>
      </c>
      <c r="S177" s="136">
        <v>0.255</v>
      </c>
      <c r="T177" s="137">
        <f>S177*H177</f>
        <v>8.67</v>
      </c>
      <c r="AR177" s="138" t="s">
        <v>141</v>
      </c>
      <c r="AT177" s="138" t="s">
        <v>136</v>
      </c>
      <c r="AU177" s="138" t="s">
        <v>158</v>
      </c>
      <c r="AY177" s="17" t="s">
        <v>134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82</v>
      </c>
      <c r="BK177" s="139">
        <f>ROUND(I177*H177,2)</f>
        <v>0</v>
      </c>
      <c r="BL177" s="17" t="s">
        <v>141</v>
      </c>
      <c r="BM177" s="138" t="s">
        <v>243</v>
      </c>
    </row>
    <row r="178" spans="2:65" s="1" customFormat="1" ht="57.6">
      <c r="B178" s="32"/>
      <c r="D178" s="140" t="s">
        <v>143</v>
      </c>
      <c r="F178" s="141" t="s">
        <v>244</v>
      </c>
      <c r="I178" s="142"/>
      <c r="L178" s="32"/>
      <c r="M178" s="143"/>
      <c r="T178" s="51"/>
      <c r="AT178" s="17" t="s">
        <v>143</v>
      </c>
      <c r="AU178" s="17" t="s">
        <v>158</v>
      </c>
    </row>
    <row r="179" spans="2:65" s="1" customFormat="1">
      <c r="B179" s="32"/>
      <c r="D179" s="144" t="s">
        <v>145</v>
      </c>
      <c r="F179" s="145" t="s">
        <v>245</v>
      </c>
      <c r="I179" s="142"/>
      <c r="L179" s="32"/>
      <c r="M179" s="143"/>
      <c r="T179" s="51"/>
      <c r="AT179" s="17" t="s">
        <v>145</v>
      </c>
      <c r="AU179" s="17" t="s">
        <v>158</v>
      </c>
    </row>
    <row r="180" spans="2:65" s="13" customFormat="1">
      <c r="B180" s="152"/>
      <c r="D180" s="140" t="s">
        <v>147</v>
      </c>
      <c r="E180" s="153" t="s">
        <v>19</v>
      </c>
      <c r="F180" s="154" t="s">
        <v>246</v>
      </c>
      <c r="H180" s="155">
        <v>34</v>
      </c>
      <c r="I180" s="156"/>
      <c r="L180" s="152"/>
      <c r="M180" s="157"/>
      <c r="T180" s="158"/>
      <c r="AT180" s="153" t="s">
        <v>147</v>
      </c>
      <c r="AU180" s="153" t="s">
        <v>158</v>
      </c>
      <c r="AV180" s="13" t="s">
        <v>82</v>
      </c>
      <c r="AW180" s="13" t="s">
        <v>35</v>
      </c>
      <c r="AX180" s="13" t="s">
        <v>78</v>
      </c>
      <c r="AY180" s="153" t="s">
        <v>134</v>
      </c>
    </row>
    <row r="181" spans="2:65" s="11" customFormat="1" ht="22.95" customHeight="1">
      <c r="B181" s="115"/>
      <c r="D181" s="116" t="s">
        <v>72</v>
      </c>
      <c r="E181" s="125" t="s">
        <v>141</v>
      </c>
      <c r="F181" s="125" t="s">
        <v>247</v>
      </c>
      <c r="I181" s="118"/>
      <c r="J181" s="126">
        <f>BK181</f>
        <v>0</v>
      </c>
      <c r="L181" s="115"/>
      <c r="M181" s="120"/>
      <c r="P181" s="121">
        <f>SUM(P182:P186)</f>
        <v>0</v>
      </c>
      <c r="R181" s="121">
        <f>SUM(R182:R186)</f>
        <v>0</v>
      </c>
      <c r="T181" s="122">
        <f>SUM(T182:T186)</f>
        <v>0</v>
      </c>
      <c r="AR181" s="116" t="s">
        <v>78</v>
      </c>
      <c r="AT181" s="123" t="s">
        <v>72</v>
      </c>
      <c r="AU181" s="123" t="s">
        <v>78</v>
      </c>
      <c r="AY181" s="116" t="s">
        <v>134</v>
      </c>
      <c r="BK181" s="124">
        <f>SUM(BK182:BK186)</f>
        <v>0</v>
      </c>
    </row>
    <row r="182" spans="2:65" s="1" customFormat="1" ht="16.5" customHeight="1">
      <c r="B182" s="32"/>
      <c r="C182" s="127" t="s">
        <v>248</v>
      </c>
      <c r="D182" s="127" t="s">
        <v>136</v>
      </c>
      <c r="E182" s="128" t="s">
        <v>249</v>
      </c>
      <c r="F182" s="129" t="s">
        <v>250</v>
      </c>
      <c r="G182" s="130" t="s">
        <v>152</v>
      </c>
      <c r="H182" s="131">
        <v>7.92</v>
      </c>
      <c r="I182" s="132"/>
      <c r="J182" s="133">
        <f>ROUND(I182*H182,2)</f>
        <v>0</v>
      </c>
      <c r="K182" s="129" t="s">
        <v>140</v>
      </c>
      <c r="L182" s="32"/>
      <c r="M182" s="134" t="s">
        <v>19</v>
      </c>
      <c r="N182" s="135" t="s">
        <v>45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141</v>
      </c>
      <c r="AT182" s="138" t="s">
        <v>136</v>
      </c>
      <c r="AU182" s="138" t="s">
        <v>82</v>
      </c>
      <c r="AY182" s="17" t="s">
        <v>134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82</v>
      </c>
      <c r="BK182" s="139">
        <f>ROUND(I182*H182,2)</f>
        <v>0</v>
      </c>
      <c r="BL182" s="17" t="s">
        <v>141</v>
      </c>
      <c r="BM182" s="138" t="s">
        <v>251</v>
      </c>
    </row>
    <row r="183" spans="2:65" s="1" customFormat="1" ht="19.2">
      <c r="B183" s="32"/>
      <c r="D183" s="140" t="s">
        <v>143</v>
      </c>
      <c r="F183" s="141" t="s">
        <v>252</v>
      </c>
      <c r="I183" s="142"/>
      <c r="L183" s="32"/>
      <c r="M183" s="143"/>
      <c r="T183" s="51"/>
      <c r="AT183" s="17" t="s">
        <v>143</v>
      </c>
      <c r="AU183" s="17" t="s">
        <v>82</v>
      </c>
    </row>
    <row r="184" spans="2:65" s="1" customFormat="1">
      <c r="B184" s="32"/>
      <c r="D184" s="144" t="s">
        <v>145</v>
      </c>
      <c r="F184" s="145" t="s">
        <v>253</v>
      </c>
      <c r="I184" s="142"/>
      <c r="L184" s="32"/>
      <c r="M184" s="143"/>
      <c r="T184" s="51"/>
      <c r="AT184" s="17" t="s">
        <v>145</v>
      </c>
      <c r="AU184" s="17" t="s">
        <v>82</v>
      </c>
    </row>
    <row r="185" spans="2:65" s="12" customFormat="1">
      <c r="B185" s="146"/>
      <c r="D185" s="140" t="s">
        <v>147</v>
      </c>
      <c r="E185" s="147" t="s">
        <v>19</v>
      </c>
      <c r="F185" s="148" t="s">
        <v>164</v>
      </c>
      <c r="H185" s="147" t="s">
        <v>19</v>
      </c>
      <c r="I185" s="149"/>
      <c r="L185" s="146"/>
      <c r="M185" s="150"/>
      <c r="T185" s="151"/>
      <c r="AT185" s="147" t="s">
        <v>147</v>
      </c>
      <c r="AU185" s="147" t="s">
        <v>82</v>
      </c>
      <c r="AV185" s="12" t="s">
        <v>78</v>
      </c>
      <c r="AW185" s="12" t="s">
        <v>35</v>
      </c>
      <c r="AX185" s="12" t="s">
        <v>73</v>
      </c>
      <c r="AY185" s="147" t="s">
        <v>134</v>
      </c>
    </row>
    <row r="186" spans="2:65" s="13" customFormat="1">
      <c r="B186" s="152"/>
      <c r="D186" s="140" t="s">
        <v>147</v>
      </c>
      <c r="E186" s="153" t="s">
        <v>19</v>
      </c>
      <c r="F186" s="154" t="s">
        <v>206</v>
      </c>
      <c r="H186" s="155">
        <v>7.92</v>
      </c>
      <c r="I186" s="156"/>
      <c r="L186" s="152"/>
      <c r="M186" s="157"/>
      <c r="T186" s="158"/>
      <c r="AT186" s="153" t="s">
        <v>147</v>
      </c>
      <c r="AU186" s="153" t="s">
        <v>82</v>
      </c>
      <c r="AV186" s="13" t="s">
        <v>82</v>
      </c>
      <c r="AW186" s="13" t="s">
        <v>35</v>
      </c>
      <c r="AX186" s="13" t="s">
        <v>78</v>
      </c>
      <c r="AY186" s="153" t="s">
        <v>134</v>
      </c>
    </row>
    <row r="187" spans="2:65" s="11" customFormat="1" ht="22.95" customHeight="1">
      <c r="B187" s="115"/>
      <c r="D187" s="116" t="s">
        <v>72</v>
      </c>
      <c r="E187" s="125" t="s">
        <v>172</v>
      </c>
      <c r="F187" s="125" t="s">
        <v>254</v>
      </c>
      <c r="I187" s="118"/>
      <c r="J187" s="126">
        <f>BK187</f>
        <v>0</v>
      </c>
      <c r="L187" s="115"/>
      <c r="M187" s="120"/>
      <c r="P187" s="121">
        <f>SUM(P188:P195)</f>
        <v>0</v>
      </c>
      <c r="R187" s="121">
        <f>SUM(R188:R195)</f>
        <v>10.064285</v>
      </c>
      <c r="T187" s="122">
        <f>SUM(T188:T195)</f>
        <v>0</v>
      </c>
      <c r="AR187" s="116" t="s">
        <v>78</v>
      </c>
      <c r="AT187" s="123" t="s">
        <v>72</v>
      </c>
      <c r="AU187" s="123" t="s">
        <v>78</v>
      </c>
      <c r="AY187" s="116" t="s">
        <v>134</v>
      </c>
      <c r="BK187" s="124">
        <f>SUM(BK188:BK195)</f>
        <v>0</v>
      </c>
    </row>
    <row r="188" spans="2:65" s="1" customFormat="1" ht="33" customHeight="1">
      <c r="B188" s="32"/>
      <c r="C188" s="127" t="s">
        <v>255</v>
      </c>
      <c r="D188" s="127" t="s">
        <v>136</v>
      </c>
      <c r="E188" s="128" t="s">
        <v>256</v>
      </c>
      <c r="F188" s="129" t="s">
        <v>257</v>
      </c>
      <c r="G188" s="130" t="s">
        <v>139</v>
      </c>
      <c r="H188" s="131">
        <v>38.5</v>
      </c>
      <c r="I188" s="132"/>
      <c r="J188" s="133">
        <f>ROUND(I188*H188,2)</f>
        <v>0</v>
      </c>
      <c r="K188" s="129" t="s">
        <v>140</v>
      </c>
      <c r="L188" s="32"/>
      <c r="M188" s="134" t="s">
        <v>19</v>
      </c>
      <c r="N188" s="135" t="s">
        <v>45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141</v>
      </c>
      <c r="AT188" s="138" t="s">
        <v>136</v>
      </c>
      <c r="AU188" s="138" t="s">
        <v>82</v>
      </c>
      <c r="AY188" s="17" t="s">
        <v>134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82</v>
      </c>
      <c r="BK188" s="139">
        <f>ROUND(I188*H188,2)</f>
        <v>0</v>
      </c>
      <c r="BL188" s="17" t="s">
        <v>141</v>
      </c>
      <c r="BM188" s="138" t="s">
        <v>258</v>
      </c>
    </row>
    <row r="189" spans="2:65" s="1" customFormat="1" ht="28.8">
      <c r="B189" s="32"/>
      <c r="D189" s="140" t="s">
        <v>143</v>
      </c>
      <c r="F189" s="141" t="s">
        <v>259</v>
      </c>
      <c r="I189" s="142"/>
      <c r="L189" s="32"/>
      <c r="M189" s="143"/>
      <c r="T189" s="51"/>
      <c r="AT189" s="17" t="s">
        <v>143</v>
      </c>
      <c r="AU189" s="17" t="s">
        <v>82</v>
      </c>
    </row>
    <row r="190" spans="2:65" s="1" customFormat="1">
      <c r="B190" s="32"/>
      <c r="D190" s="144" t="s">
        <v>145</v>
      </c>
      <c r="F190" s="145" t="s">
        <v>260</v>
      </c>
      <c r="I190" s="142"/>
      <c r="L190" s="32"/>
      <c r="M190" s="143"/>
      <c r="T190" s="51"/>
      <c r="AT190" s="17" t="s">
        <v>145</v>
      </c>
      <c r="AU190" s="17" t="s">
        <v>82</v>
      </c>
    </row>
    <row r="191" spans="2:65" s="12" customFormat="1">
      <c r="B191" s="146"/>
      <c r="D191" s="140" t="s">
        <v>147</v>
      </c>
      <c r="E191" s="147" t="s">
        <v>19</v>
      </c>
      <c r="F191" s="148" t="s">
        <v>261</v>
      </c>
      <c r="H191" s="147" t="s">
        <v>19</v>
      </c>
      <c r="I191" s="149"/>
      <c r="L191" s="146"/>
      <c r="M191" s="150"/>
      <c r="T191" s="151"/>
      <c r="AT191" s="147" t="s">
        <v>147</v>
      </c>
      <c r="AU191" s="147" t="s">
        <v>82</v>
      </c>
      <c r="AV191" s="12" t="s">
        <v>78</v>
      </c>
      <c r="AW191" s="12" t="s">
        <v>35</v>
      </c>
      <c r="AX191" s="12" t="s">
        <v>73</v>
      </c>
      <c r="AY191" s="147" t="s">
        <v>134</v>
      </c>
    </row>
    <row r="192" spans="2:65" s="13" customFormat="1">
      <c r="B192" s="152"/>
      <c r="D192" s="140" t="s">
        <v>147</v>
      </c>
      <c r="E192" s="153" t="s">
        <v>19</v>
      </c>
      <c r="F192" s="154" t="s">
        <v>262</v>
      </c>
      <c r="H192" s="155">
        <v>38.5</v>
      </c>
      <c r="I192" s="156"/>
      <c r="L192" s="152"/>
      <c r="M192" s="157"/>
      <c r="T192" s="158"/>
      <c r="AT192" s="153" t="s">
        <v>147</v>
      </c>
      <c r="AU192" s="153" t="s">
        <v>82</v>
      </c>
      <c r="AV192" s="13" t="s">
        <v>82</v>
      </c>
      <c r="AW192" s="13" t="s">
        <v>35</v>
      </c>
      <c r="AX192" s="13" t="s">
        <v>78</v>
      </c>
      <c r="AY192" s="153" t="s">
        <v>134</v>
      </c>
    </row>
    <row r="193" spans="2:65" s="1" customFormat="1" ht="24.15" customHeight="1">
      <c r="B193" s="32"/>
      <c r="C193" s="127" t="s">
        <v>263</v>
      </c>
      <c r="D193" s="127" t="s">
        <v>136</v>
      </c>
      <c r="E193" s="128" t="s">
        <v>264</v>
      </c>
      <c r="F193" s="129" t="s">
        <v>265</v>
      </c>
      <c r="G193" s="130" t="s">
        <v>139</v>
      </c>
      <c r="H193" s="131">
        <v>38.5</v>
      </c>
      <c r="I193" s="132"/>
      <c r="J193" s="133">
        <f>ROUND(I193*H193,2)</f>
        <v>0</v>
      </c>
      <c r="K193" s="129" t="s">
        <v>140</v>
      </c>
      <c r="L193" s="32"/>
      <c r="M193" s="134" t="s">
        <v>19</v>
      </c>
      <c r="N193" s="135" t="s">
        <v>45</v>
      </c>
      <c r="P193" s="136">
        <f>O193*H193</f>
        <v>0</v>
      </c>
      <c r="Q193" s="136">
        <v>0.26140999999999998</v>
      </c>
      <c r="R193" s="136">
        <f>Q193*H193</f>
        <v>10.064285</v>
      </c>
      <c r="S193" s="136">
        <v>0</v>
      </c>
      <c r="T193" s="137">
        <f>S193*H193</f>
        <v>0</v>
      </c>
      <c r="AR193" s="138" t="s">
        <v>141</v>
      </c>
      <c r="AT193" s="138" t="s">
        <v>136</v>
      </c>
      <c r="AU193" s="138" t="s">
        <v>82</v>
      </c>
      <c r="AY193" s="17" t="s">
        <v>134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82</v>
      </c>
      <c r="BK193" s="139">
        <f>ROUND(I193*H193,2)</f>
        <v>0</v>
      </c>
      <c r="BL193" s="17" t="s">
        <v>141</v>
      </c>
      <c r="BM193" s="138" t="s">
        <v>266</v>
      </c>
    </row>
    <row r="194" spans="2:65" s="1" customFormat="1" ht="19.2">
      <c r="B194" s="32"/>
      <c r="D194" s="140" t="s">
        <v>143</v>
      </c>
      <c r="F194" s="141" t="s">
        <v>267</v>
      </c>
      <c r="I194" s="142"/>
      <c r="L194" s="32"/>
      <c r="M194" s="143"/>
      <c r="T194" s="51"/>
      <c r="AT194" s="17" t="s">
        <v>143</v>
      </c>
      <c r="AU194" s="17" t="s">
        <v>82</v>
      </c>
    </row>
    <row r="195" spans="2:65" s="1" customFormat="1">
      <c r="B195" s="32"/>
      <c r="D195" s="144" t="s">
        <v>145</v>
      </c>
      <c r="F195" s="145" t="s">
        <v>268</v>
      </c>
      <c r="I195" s="142"/>
      <c r="L195" s="32"/>
      <c r="M195" s="143"/>
      <c r="T195" s="51"/>
      <c r="AT195" s="17" t="s">
        <v>145</v>
      </c>
      <c r="AU195" s="17" t="s">
        <v>82</v>
      </c>
    </row>
    <row r="196" spans="2:65" s="11" customFormat="1" ht="22.95" customHeight="1">
      <c r="B196" s="115"/>
      <c r="D196" s="116" t="s">
        <v>72</v>
      </c>
      <c r="E196" s="125" t="s">
        <v>178</v>
      </c>
      <c r="F196" s="125" t="s">
        <v>269</v>
      </c>
      <c r="I196" s="118"/>
      <c r="J196" s="126">
        <f>BK196</f>
        <v>0</v>
      </c>
      <c r="L196" s="115"/>
      <c r="M196" s="120"/>
      <c r="P196" s="121">
        <f>SUM(P197:P509)</f>
        <v>0</v>
      </c>
      <c r="R196" s="121">
        <f>SUM(R197:R509)</f>
        <v>17.832314700000001</v>
      </c>
      <c r="T196" s="122">
        <f>SUM(T197:T509)</f>
        <v>0</v>
      </c>
      <c r="AR196" s="116" t="s">
        <v>78</v>
      </c>
      <c r="AT196" s="123" t="s">
        <v>72</v>
      </c>
      <c r="AU196" s="123" t="s">
        <v>78</v>
      </c>
      <c r="AY196" s="116" t="s">
        <v>134</v>
      </c>
      <c r="BK196" s="124">
        <f>SUM(BK197:BK509)</f>
        <v>0</v>
      </c>
    </row>
    <row r="197" spans="2:65" s="1" customFormat="1" ht="21.75" customHeight="1">
      <c r="B197" s="32"/>
      <c r="C197" s="127" t="s">
        <v>270</v>
      </c>
      <c r="D197" s="127" t="s">
        <v>136</v>
      </c>
      <c r="E197" s="128" t="s">
        <v>271</v>
      </c>
      <c r="F197" s="129" t="s">
        <v>272</v>
      </c>
      <c r="G197" s="130" t="s">
        <v>139</v>
      </c>
      <c r="H197" s="131">
        <v>54</v>
      </c>
      <c r="I197" s="132"/>
      <c r="J197" s="133">
        <f>ROUND(I197*H197,2)</f>
        <v>0</v>
      </c>
      <c r="K197" s="129" t="s">
        <v>140</v>
      </c>
      <c r="L197" s="32"/>
      <c r="M197" s="134" t="s">
        <v>19</v>
      </c>
      <c r="N197" s="135" t="s">
        <v>45</v>
      </c>
      <c r="P197" s="136">
        <f>O197*H197</f>
        <v>0</v>
      </c>
      <c r="Q197" s="136">
        <v>2.5999999999999998E-4</v>
      </c>
      <c r="R197" s="136">
        <f>Q197*H197</f>
        <v>1.4039999999999999E-2</v>
      </c>
      <c r="S197" s="136">
        <v>0</v>
      </c>
      <c r="T197" s="137">
        <f>S197*H197</f>
        <v>0</v>
      </c>
      <c r="AR197" s="138" t="s">
        <v>141</v>
      </c>
      <c r="AT197" s="138" t="s">
        <v>136</v>
      </c>
      <c r="AU197" s="138" t="s">
        <v>82</v>
      </c>
      <c r="AY197" s="17" t="s">
        <v>134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82</v>
      </c>
      <c r="BK197" s="139">
        <f>ROUND(I197*H197,2)</f>
        <v>0</v>
      </c>
      <c r="BL197" s="17" t="s">
        <v>141</v>
      </c>
      <c r="BM197" s="138" t="s">
        <v>273</v>
      </c>
    </row>
    <row r="198" spans="2:65" s="1" customFormat="1" ht="19.2">
      <c r="B198" s="32"/>
      <c r="D198" s="140" t="s">
        <v>143</v>
      </c>
      <c r="F198" s="141" t="s">
        <v>274</v>
      </c>
      <c r="I198" s="142"/>
      <c r="L198" s="32"/>
      <c r="M198" s="143"/>
      <c r="T198" s="51"/>
      <c r="AT198" s="17" t="s">
        <v>143</v>
      </c>
      <c r="AU198" s="17" t="s">
        <v>82</v>
      </c>
    </row>
    <row r="199" spans="2:65" s="1" customFormat="1">
      <c r="B199" s="32"/>
      <c r="D199" s="144" t="s">
        <v>145</v>
      </c>
      <c r="F199" s="145" t="s">
        <v>275</v>
      </c>
      <c r="I199" s="142"/>
      <c r="L199" s="32"/>
      <c r="M199" s="143"/>
      <c r="T199" s="51"/>
      <c r="AT199" s="17" t="s">
        <v>145</v>
      </c>
      <c r="AU199" s="17" t="s">
        <v>82</v>
      </c>
    </row>
    <row r="200" spans="2:65" s="12" customFormat="1">
      <c r="B200" s="146"/>
      <c r="D200" s="140" t="s">
        <v>147</v>
      </c>
      <c r="E200" s="147" t="s">
        <v>19</v>
      </c>
      <c r="F200" s="148" t="s">
        <v>276</v>
      </c>
      <c r="H200" s="147" t="s">
        <v>19</v>
      </c>
      <c r="I200" s="149"/>
      <c r="L200" s="146"/>
      <c r="M200" s="150"/>
      <c r="T200" s="151"/>
      <c r="AT200" s="147" t="s">
        <v>147</v>
      </c>
      <c r="AU200" s="147" t="s">
        <v>82</v>
      </c>
      <c r="AV200" s="12" t="s">
        <v>78</v>
      </c>
      <c r="AW200" s="12" t="s">
        <v>35</v>
      </c>
      <c r="AX200" s="12" t="s">
        <v>73</v>
      </c>
      <c r="AY200" s="147" t="s">
        <v>134</v>
      </c>
    </row>
    <row r="201" spans="2:65" s="12" customFormat="1">
      <c r="B201" s="146"/>
      <c r="D201" s="140" t="s">
        <v>147</v>
      </c>
      <c r="E201" s="147" t="s">
        <v>19</v>
      </c>
      <c r="F201" s="148" t="s">
        <v>277</v>
      </c>
      <c r="H201" s="147" t="s">
        <v>19</v>
      </c>
      <c r="I201" s="149"/>
      <c r="L201" s="146"/>
      <c r="M201" s="150"/>
      <c r="T201" s="151"/>
      <c r="AT201" s="147" t="s">
        <v>147</v>
      </c>
      <c r="AU201" s="147" t="s">
        <v>82</v>
      </c>
      <c r="AV201" s="12" t="s">
        <v>78</v>
      </c>
      <c r="AW201" s="12" t="s">
        <v>35</v>
      </c>
      <c r="AX201" s="12" t="s">
        <v>73</v>
      </c>
      <c r="AY201" s="147" t="s">
        <v>134</v>
      </c>
    </row>
    <row r="202" spans="2:65" s="13" customFormat="1">
      <c r="B202" s="152"/>
      <c r="D202" s="140" t="s">
        <v>147</v>
      </c>
      <c r="E202" s="153" t="s">
        <v>19</v>
      </c>
      <c r="F202" s="154" t="s">
        <v>278</v>
      </c>
      <c r="H202" s="155">
        <v>40</v>
      </c>
      <c r="I202" s="156"/>
      <c r="L202" s="152"/>
      <c r="M202" s="157"/>
      <c r="T202" s="158"/>
      <c r="AT202" s="153" t="s">
        <v>147</v>
      </c>
      <c r="AU202" s="153" t="s">
        <v>82</v>
      </c>
      <c r="AV202" s="13" t="s">
        <v>82</v>
      </c>
      <c r="AW202" s="13" t="s">
        <v>35</v>
      </c>
      <c r="AX202" s="13" t="s">
        <v>73</v>
      </c>
      <c r="AY202" s="153" t="s">
        <v>134</v>
      </c>
    </row>
    <row r="203" spans="2:65" s="12" customFormat="1">
      <c r="B203" s="146"/>
      <c r="D203" s="140" t="s">
        <v>147</v>
      </c>
      <c r="E203" s="147" t="s">
        <v>19</v>
      </c>
      <c r="F203" s="148" t="s">
        <v>279</v>
      </c>
      <c r="H203" s="147" t="s">
        <v>19</v>
      </c>
      <c r="I203" s="149"/>
      <c r="L203" s="146"/>
      <c r="M203" s="150"/>
      <c r="T203" s="151"/>
      <c r="AT203" s="147" t="s">
        <v>147</v>
      </c>
      <c r="AU203" s="147" t="s">
        <v>82</v>
      </c>
      <c r="AV203" s="12" t="s">
        <v>78</v>
      </c>
      <c r="AW203" s="12" t="s">
        <v>35</v>
      </c>
      <c r="AX203" s="12" t="s">
        <v>73</v>
      </c>
      <c r="AY203" s="147" t="s">
        <v>134</v>
      </c>
    </row>
    <row r="204" spans="2:65" s="13" customFormat="1">
      <c r="B204" s="152"/>
      <c r="D204" s="140" t="s">
        <v>147</v>
      </c>
      <c r="E204" s="153" t="s">
        <v>19</v>
      </c>
      <c r="F204" s="154" t="s">
        <v>228</v>
      </c>
      <c r="H204" s="155">
        <v>14</v>
      </c>
      <c r="I204" s="156"/>
      <c r="L204" s="152"/>
      <c r="M204" s="157"/>
      <c r="T204" s="158"/>
      <c r="AT204" s="153" t="s">
        <v>147</v>
      </c>
      <c r="AU204" s="153" t="s">
        <v>82</v>
      </c>
      <c r="AV204" s="13" t="s">
        <v>82</v>
      </c>
      <c r="AW204" s="13" t="s">
        <v>35</v>
      </c>
      <c r="AX204" s="13" t="s">
        <v>73</v>
      </c>
      <c r="AY204" s="153" t="s">
        <v>134</v>
      </c>
    </row>
    <row r="205" spans="2:65" s="14" customFormat="1">
      <c r="B205" s="159"/>
      <c r="D205" s="140" t="s">
        <v>147</v>
      </c>
      <c r="E205" s="160" t="s">
        <v>19</v>
      </c>
      <c r="F205" s="161" t="s">
        <v>186</v>
      </c>
      <c r="H205" s="162">
        <v>54</v>
      </c>
      <c r="I205" s="163"/>
      <c r="L205" s="159"/>
      <c r="M205" s="164"/>
      <c r="T205" s="165"/>
      <c r="AT205" s="160" t="s">
        <v>147</v>
      </c>
      <c r="AU205" s="160" t="s">
        <v>82</v>
      </c>
      <c r="AV205" s="14" t="s">
        <v>141</v>
      </c>
      <c r="AW205" s="14" t="s">
        <v>35</v>
      </c>
      <c r="AX205" s="14" t="s">
        <v>78</v>
      </c>
      <c r="AY205" s="160" t="s">
        <v>134</v>
      </c>
    </row>
    <row r="206" spans="2:65" s="1" customFormat="1" ht="24.15" customHeight="1">
      <c r="B206" s="32"/>
      <c r="C206" s="127" t="s">
        <v>7</v>
      </c>
      <c r="D206" s="127" t="s">
        <v>136</v>
      </c>
      <c r="E206" s="128" t="s">
        <v>280</v>
      </c>
      <c r="F206" s="129" t="s">
        <v>281</v>
      </c>
      <c r="G206" s="130" t="s">
        <v>139</v>
      </c>
      <c r="H206" s="131">
        <v>54</v>
      </c>
      <c r="I206" s="132"/>
      <c r="J206" s="133">
        <f>ROUND(I206*H206,2)</f>
        <v>0</v>
      </c>
      <c r="K206" s="129" t="s">
        <v>140</v>
      </c>
      <c r="L206" s="32"/>
      <c r="M206" s="134" t="s">
        <v>19</v>
      </c>
      <c r="N206" s="135" t="s">
        <v>45</v>
      </c>
      <c r="P206" s="136">
        <f>O206*H206</f>
        <v>0</v>
      </c>
      <c r="Q206" s="136">
        <v>4.3800000000000002E-3</v>
      </c>
      <c r="R206" s="136">
        <f>Q206*H206</f>
        <v>0.23652000000000001</v>
      </c>
      <c r="S206" s="136">
        <v>0</v>
      </c>
      <c r="T206" s="137">
        <f>S206*H206</f>
        <v>0</v>
      </c>
      <c r="AR206" s="138" t="s">
        <v>141</v>
      </c>
      <c r="AT206" s="138" t="s">
        <v>136</v>
      </c>
      <c r="AU206" s="138" t="s">
        <v>82</v>
      </c>
      <c r="AY206" s="17" t="s">
        <v>134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7" t="s">
        <v>82</v>
      </c>
      <c r="BK206" s="139">
        <f>ROUND(I206*H206,2)</f>
        <v>0</v>
      </c>
      <c r="BL206" s="17" t="s">
        <v>141</v>
      </c>
      <c r="BM206" s="138" t="s">
        <v>282</v>
      </c>
    </row>
    <row r="207" spans="2:65" s="1" customFormat="1" ht="19.2">
      <c r="B207" s="32"/>
      <c r="D207" s="140" t="s">
        <v>143</v>
      </c>
      <c r="F207" s="141" t="s">
        <v>283</v>
      </c>
      <c r="I207" s="142"/>
      <c r="L207" s="32"/>
      <c r="M207" s="143"/>
      <c r="T207" s="51"/>
      <c r="AT207" s="17" t="s">
        <v>143</v>
      </c>
      <c r="AU207" s="17" t="s">
        <v>82</v>
      </c>
    </row>
    <row r="208" spans="2:65" s="1" customFormat="1">
      <c r="B208" s="32"/>
      <c r="D208" s="144" t="s">
        <v>145</v>
      </c>
      <c r="F208" s="145" t="s">
        <v>284</v>
      </c>
      <c r="I208" s="142"/>
      <c r="L208" s="32"/>
      <c r="M208" s="143"/>
      <c r="T208" s="51"/>
      <c r="AT208" s="17" t="s">
        <v>145</v>
      </c>
      <c r="AU208" s="17" t="s">
        <v>82</v>
      </c>
    </row>
    <row r="209" spans="2:65" s="12" customFormat="1">
      <c r="B209" s="146"/>
      <c r="D209" s="140" t="s">
        <v>147</v>
      </c>
      <c r="E209" s="147" t="s">
        <v>19</v>
      </c>
      <c r="F209" s="148" t="s">
        <v>276</v>
      </c>
      <c r="H209" s="147" t="s">
        <v>19</v>
      </c>
      <c r="I209" s="149"/>
      <c r="L209" s="146"/>
      <c r="M209" s="150"/>
      <c r="T209" s="151"/>
      <c r="AT209" s="147" t="s">
        <v>147</v>
      </c>
      <c r="AU209" s="147" t="s">
        <v>82</v>
      </c>
      <c r="AV209" s="12" t="s">
        <v>78</v>
      </c>
      <c r="AW209" s="12" t="s">
        <v>35</v>
      </c>
      <c r="AX209" s="12" t="s">
        <v>73</v>
      </c>
      <c r="AY209" s="147" t="s">
        <v>134</v>
      </c>
    </row>
    <row r="210" spans="2:65" s="12" customFormat="1">
      <c r="B210" s="146"/>
      <c r="D210" s="140" t="s">
        <v>147</v>
      </c>
      <c r="E210" s="147" t="s">
        <v>19</v>
      </c>
      <c r="F210" s="148" t="s">
        <v>277</v>
      </c>
      <c r="H210" s="147" t="s">
        <v>19</v>
      </c>
      <c r="I210" s="149"/>
      <c r="L210" s="146"/>
      <c r="M210" s="150"/>
      <c r="T210" s="151"/>
      <c r="AT210" s="147" t="s">
        <v>147</v>
      </c>
      <c r="AU210" s="147" t="s">
        <v>82</v>
      </c>
      <c r="AV210" s="12" t="s">
        <v>78</v>
      </c>
      <c r="AW210" s="12" t="s">
        <v>35</v>
      </c>
      <c r="AX210" s="12" t="s">
        <v>73</v>
      </c>
      <c r="AY210" s="147" t="s">
        <v>134</v>
      </c>
    </row>
    <row r="211" spans="2:65" s="13" customFormat="1">
      <c r="B211" s="152"/>
      <c r="D211" s="140" t="s">
        <v>147</v>
      </c>
      <c r="E211" s="153" t="s">
        <v>19</v>
      </c>
      <c r="F211" s="154" t="s">
        <v>278</v>
      </c>
      <c r="H211" s="155">
        <v>40</v>
      </c>
      <c r="I211" s="156"/>
      <c r="L211" s="152"/>
      <c r="M211" s="157"/>
      <c r="T211" s="158"/>
      <c r="AT211" s="153" t="s">
        <v>147</v>
      </c>
      <c r="AU211" s="153" t="s">
        <v>82</v>
      </c>
      <c r="AV211" s="13" t="s">
        <v>82</v>
      </c>
      <c r="AW211" s="13" t="s">
        <v>35</v>
      </c>
      <c r="AX211" s="13" t="s">
        <v>73</v>
      </c>
      <c r="AY211" s="153" t="s">
        <v>134</v>
      </c>
    </row>
    <row r="212" spans="2:65" s="12" customFormat="1">
      <c r="B212" s="146"/>
      <c r="D212" s="140" t="s">
        <v>147</v>
      </c>
      <c r="E212" s="147" t="s">
        <v>19</v>
      </c>
      <c r="F212" s="148" t="s">
        <v>279</v>
      </c>
      <c r="H212" s="147" t="s">
        <v>19</v>
      </c>
      <c r="I212" s="149"/>
      <c r="L212" s="146"/>
      <c r="M212" s="150"/>
      <c r="T212" s="151"/>
      <c r="AT212" s="147" t="s">
        <v>147</v>
      </c>
      <c r="AU212" s="147" t="s">
        <v>82</v>
      </c>
      <c r="AV212" s="12" t="s">
        <v>78</v>
      </c>
      <c r="AW212" s="12" t="s">
        <v>35</v>
      </c>
      <c r="AX212" s="12" t="s">
        <v>73</v>
      </c>
      <c r="AY212" s="147" t="s">
        <v>134</v>
      </c>
    </row>
    <row r="213" spans="2:65" s="13" customFormat="1">
      <c r="B213" s="152"/>
      <c r="D213" s="140" t="s">
        <v>147</v>
      </c>
      <c r="E213" s="153" t="s">
        <v>19</v>
      </c>
      <c r="F213" s="154" t="s">
        <v>228</v>
      </c>
      <c r="H213" s="155">
        <v>14</v>
      </c>
      <c r="I213" s="156"/>
      <c r="L213" s="152"/>
      <c r="M213" s="157"/>
      <c r="T213" s="158"/>
      <c r="AT213" s="153" t="s">
        <v>147</v>
      </c>
      <c r="AU213" s="153" t="s">
        <v>82</v>
      </c>
      <c r="AV213" s="13" t="s">
        <v>82</v>
      </c>
      <c r="AW213" s="13" t="s">
        <v>35</v>
      </c>
      <c r="AX213" s="13" t="s">
        <v>73</v>
      </c>
      <c r="AY213" s="153" t="s">
        <v>134</v>
      </c>
    </row>
    <row r="214" spans="2:65" s="14" customFormat="1">
      <c r="B214" s="159"/>
      <c r="D214" s="140" t="s">
        <v>147</v>
      </c>
      <c r="E214" s="160" t="s">
        <v>19</v>
      </c>
      <c r="F214" s="161" t="s">
        <v>186</v>
      </c>
      <c r="H214" s="162">
        <v>54</v>
      </c>
      <c r="I214" s="163"/>
      <c r="L214" s="159"/>
      <c r="M214" s="164"/>
      <c r="T214" s="165"/>
      <c r="AT214" s="160" t="s">
        <v>147</v>
      </c>
      <c r="AU214" s="160" t="s">
        <v>82</v>
      </c>
      <c r="AV214" s="14" t="s">
        <v>141</v>
      </c>
      <c r="AW214" s="14" t="s">
        <v>35</v>
      </c>
      <c r="AX214" s="14" t="s">
        <v>78</v>
      </c>
      <c r="AY214" s="160" t="s">
        <v>134</v>
      </c>
    </row>
    <row r="215" spans="2:65" s="1" customFormat="1" ht="24.15" customHeight="1">
      <c r="B215" s="32"/>
      <c r="C215" s="127" t="s">
        <v>285</v>
      </c>
      <c r="D215" s="127" t="s">
        <v>136</v>
      </c>
      <c r="E215" s="128" t="s">
        <v>286</v>
      </c>
      <c r="F215" s="129" t="s">
        <v>287</v>
      </c>
      <c r="G215" s="130" t="s">
        <v>139</v>
      </c>
      <c r="H215" s="131">
        <v>54</v>
      </c>
      <c r="I215" s="132"/>
      <c r="J215" s="133">
        <f>ROUND(I215*H215,2)</f>
        <v>0</v>
      </c>
      <c r="K215" s="129" t="s">
        <v>140</v>
      </c>
      <c r="L215" s="32"/>
      <c r="M215" s="134" t="s">
        <v>19</v>
      </c>
      <c r="N215" s="135" t="s">
        <v>45</v>
      </c>
      <c r="P215" s="136">
        <f>O215*H215</f>
        <v>0</v>
      </c>
      <c r="Q215" s="136">
        <v>3.63E-3</v>
      </c>
      <c r="R215" s="136">
        <f>Q215*H215</f>
        <v>0.19602</v>
      </c>
      <c r="S215" s="136">
        <v>0</v>
      </c>
      <c r="T215" s="137">
        <f>S215*H215</f>
        <v>0</v>
      </c>
      <c r="AR215" s="138" t="s">
        <v>141</v>
      </c>
      <c r="AT215" s="138" t="s">
        <v>136</v>
      </c>
      <c r="AU215" s="138" t="s">
        <v>82</v>
      </c>
      <c r="AY215" s="17" t="s">
        <v>134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82</v>
      </c>
      <c r="BK215" s="139">
        <f>ROUND(I215*H215,2)</f>
        <v>0</v>
      </c>
      <c r="BL215" s="17" t="s">
        <v>141</v>
      </c>
      <c r="BM215" s="138" t="s">
        <v>288</v>
      </c>
    </row>
    <row r="216" spans="2:65" s="1" customFormat="1" ht="28.8">
      <c r="B216" s="32"/>
      <c r="D216" s="140" t="s">
        <v>143</v>
      </c>
      <c r="F216" s="141" t="s">
        <v>289</v>
      </c>
      <c r="I216" s="142"/>
      <c r="L216" s="32"/>
      <c r="M216" s="143"/>
      <c r="T216" s="51"/>
      <c r="AT216" s="17" t="s">
        <v>143</v>
      </c>
      <c r="AU216" s="17" t="s">
        <v>82</v>
      </c>
    </row>
    <row r="217" spans="2:65" s="1" customFormat="1">
      <c r="B217" s="32"/>
      <c r="D217" s="144" t="s">
        <v>145</v>
      </c>
      <c r="F217" s="145" t="s">
        <v>290</v>
      </c>
      <c r="I217" s="142"/>
      <c r="L217" s="32"/>
      <c r="M217" s="143"/>
      <c r="T217" s="51"/>
      <c r="AT217" s="17" t="s">
        <v>145</v>
      </c>
      <c r="AU217" s="17" t="s">
        <v>82</v>
      </c>
    </row>
    <row r="218" spans="2:65" s="12" customFormat="1">
      <c r="B218" s="146"/>
      <c r="D218" s="140" t="s">
        <v>147</v>
      </c>
      <c r="E218" s="147" t="s">
        <v>19</v>
      </c>
      <c r="F218" s="148" t="s">
        <v>276</v>
      </c>
      <c r="H218" s="147" t="s">
        <v>19</v>
      </c>
      <c r="I218" s="149"/>
      <c r="L218" s="146"/>
      <c r="M218" s="150"/>
      <c r="T218" s="151"/>
      <c r="AT218" s="147" t="s">
        <v>147</v>
      </c>
      <c r="AU218" s="147" t="s">
        <v>82</v>
      </c>
      <c r="AV218" s="12" t="s">
        <v>78</v>
      </c>
      <c r="AW218" s="12" t="s">
        <v>35</v>
      </c>
      <c r="AX218" s="12" t="s">
        <v>73</v>
      </c>
      <c r="AY218" s="147" t="s">
        <v>134</v>
      </c>
    </row>
    <row r="219" spans="2:65" s="12" customFormat="1">
      <c r="B219" s="146"/>
      <c r="D219" s="140" t="s">
        <v>147</v>
      </c>
      <c r="E219" s="147" t="s">
        <v>19</v>
      </c>
      <c r="F219" s="148" t="s">
        <v>277</v>
      </c>
      <c r="H219" s="147" t="s">
        <v>19</v>
      </c>
      <c r="I219" s="149"/>
      <c r="L219" s="146"/>
      <c r="M219" s="150"/>
      <c r="T219" s="151"/>
      <c r="AT219" s="147" t="s">
        <v>147</v>
      </c>
      <c r="AU219" s="147" t="s">
        <v>82</v>
      </c>
      <c r="AV219" s="12" t="s">
        <v>78</v>
      </c>
      <c r="AW219" s="12" t="s">
        <v>35</v>
      </c>
      <c r="AX219" s="12" t="s">
        <v>73</v>
      </c>
      <c r="AY219" s="147" t="s">
        <v>134</v>
      </c>
    </row>
    <row r="220" spans="2:65" s="13" customFormat="1">
      <c r="B220" s="152"/>
      <c r="D220" s="140" t="s">
        <v>147</v>
      </c>
      <c r="E220" s="153" t="s">
        <v>19</v>
      </c>
      <c r="F220" s="154" t="s">
        <v>278</v>
      </c>
      <c r="H220" s="155">
        <v>40</v>
      </c>
      <c r="I220" s="156"/>
      <c r="L220" s="152"/>
      <c r="M220" s="157"/>
      <c r="T220" s="158"/>
      <c r="AT220" s="153" t="s">
        <v>147</v>
      </c>
      <c r="AU220" s="153" t="s">
        <v>82</v>
      </c>
      <c r="AV220" s="13" t="s">
        <v>82</v>
      </c>
      <c r="AW220" s="13" t="s">
        <v>35</v>
      </c>
      <c r="AX220" s="13" t="s">
        <v>73</v>
      </c>
      <c r="AY220" s="153" t="s">
        <v>134</v>
      </c>
    </row>
    <row r="221" spans="2:65" s="12" customFormat="1">
      <c r="B221" s="146"/>
      <c r="D221" s="140" t="s">
        <v>147</v>
      </c>
      <c r="E221" s="147" t="s">
        <v>19</v>
      </c>
      <c r="F221" s="148" t="s">
        <v>279</v>
      </c>
      <c r="H221" s="147" t="s">
        <v>19</v>
      </c>
      <c r="I221" s="149"/>
      <c r="L221" s="146"/>
      <c r="M221" s="150"/>
      <c r="T221" s="151"/>
      <c r="AT221" s="147" t="s">
        <v>147</v>
      </c>
      <c r="AU221" s="147" t="s">
        <v>82</v>
      </c>
      <c r="AV221" s="12" t="s">
        <v>78</v>
      </c>
      <c r="AW221" s="12" t="s">
        <v>35</v>
      </c>
      <c r="AX221" s="12" t="s">
        <v>73</v>
      </c>
      <c r="AY221" s="147" t="s">
        <v>134</v>
      </c>
    </row>
    <row r="222" spans="2:65" s="13" customFormat="1">
      <c r="B222" s="152"/>
      <c r="D222" s="140" t="s">
        <v>147</v>
      </c>
      <c r="E222" s="153" t="s">
        <v>19</v>
      </c>
      <c r="F222" s="154" t="s">
        <v>228</v>
      </c>
      <c r="H222" s="155">
        <v>14</v>
      </c>
      <c r="I222" s="156"/>
      <c r="L222" s="152"/>
      <c r="M222" s="157"/>
      <c r="T222" s="158"/>
      <c r="AT222" s="153" t="s">
        <v>147</v>
      </c>
      <c r="AU222" s="153" t="s">
        <v>82</v>
      </c>
      <c r="AV222" s="13" t="s">
        <v>82</v>
      </c>
      <c r="AW222" s="13" t="s">
        <v>35</v>
      </c>
      <c r="AX222" s="13" t="s">
        <v>73</v>
      </c>
      <c r="AY222" s="153" t="s">
        <v>134</v>
      </c>
    </row>
    <row r="223" spans="2:65" s="14" customFormat="1">
      <c r="B223" s="159"/>
      <c r="D223" s="140" t="s">
        <v>147</v>
      </c>
      <c r="E223" s="160" t="s">
        <v>19</v>
      </c>
      <c r="F223" s="161" t="s">
        <v>186</v>
      </c>
      <c r="H223" s="162">
        <v>54</v>
      </c>
      <c r="I223" s="163"/>
      <c r="L223" s="159"/>
      <c r="M223" s="164"/>
      <c r="T223" s="165"/>
      <c r="AT223" s="160" t="s">
        <v>147</v>
      </c>
      <c r="AU223" s="160" t="s">
        <v>82</v>
      </c>
      <c r="AV223" s="14" t="s">
        <v>141</v>
      </c>
      <c r="AW223" s="14" t="s">
        <v>35</v>
      </c>
      <c r="AX223" s="14" t="s">
        <v>78</v>
      </c>
      <c r="AY223" s="160" t="s">
        <v>134</v>
      </c>
    </row>
    <row r="224" spans="2:65" s="1" customFormat="1" ht="16.5" customHeight="1">
      <c r="B224" s="32"/>
      <c r="C224" s="127" t="s">
        <v>291</v>
      </c>
      <c r="D224" s="127" t="s">
        <v>136</v>
      </c>
      <c r="E224" s="128" t="s">
        <v>292</v>
      </c>
      <c r="F224" s="129" t="s">
        <v>293</v>
      </c>
      <c r="G224" s="130" t="s">
        <v>139</v>
      </c>
      <c r="H224" s="131">
        <v>552.96</v>
      </c>
      <c r="I224" s="132"/>
      <c r="J224" s="133">
        <f>ROUND(I224*H224,2)</f>
        <v>0</v>
      </c>
      <c r="K224" s="129" t="s">
        <v>140</v>
      </c>
      <c r="L224" s="32"/>
      <c r="M224" s="134" t="s">
        <v>19</v>
      </c>
      <c r="N224" s="135" t="s">
        <v>45</v>
      </c>
      <c r="P224" s="136">
        <f>O224*H224</f>
        <v>0</v>
      </c>
      <c r="Q224" s="136">
        <v>2.5999999999999998E-4</v>
      </c>
      <c r="R224" s="136">
        <f>Q224*H224</f>
        <v>0.1437696</v>
      </c>
      <c r="S224" s="136">
        <v>0</v>
      </c>
      <c r="T224" s="137">
        <f>S224*H224</f>
        <v>0</v>
      </c>
      <c r="AR224" s="138" t="s">
        <v>141</v>
      </c>
      <c r="AT224" s="138" t="s">
        <v>136</v>
      </c>
      <c r="AU224" s="138" t="s">
        <v>82</v>
      </c>
      <c r="AY224" s="17" t="s">
        <v>134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82</v>
      </c>
      <c r="BK224" s="139">
        <f>ROUND(I224*H224,2)</f>
        <v>0</v>
      </c>
      <c r="BL224" s="17" t="s">
        <v>141</v>
      </c>
      <c r="BM224" s="138" t="s">
        <v>294</v>
      </c>
    </row>
    <row r="225" spans="2:51" s="1" customFormat="1" ht="19.2">
      <c r="B225" s="32"/>
      <c r="D225" s="140" t="s">
        <v>143</v>
      </c>
      <c r="F225" s="141" t="s">
        <v>295</v>
      </c>
      <c r="I225" s="142"/>
      <c r="L225" s="32"/>
      <c r="M225" s="143"/>
      <c r="T225" s="51"/>
      <c r="AT225" s="17" t="s">
        <v>143</v>
      </c>
      <c r="AU225" s="17" t="s">
        <v>82</v>
      </c>
    </row>
    <row r="226" spans="2:51" s="1" customFormat="1">
      <c r="B226" s="32"/>
      <c r="D226" s="144" t="s">
        <v>145</v>
      </c>
      <c r="F226" s="145" t="s">
        <v>296</v>
      </c>
      <c r="I226" s="142"/>
      <c r="L226" s="32"/>
      <c r="M226" s="143"/>
      <c r="T226" s="51"/>
      <c r="AT226" s="17" t="s">
        <v>145</v>
      </c>
      <c r="AU226" s="17" t="s">
        <v>82</v>
      </c>
    </row>
    <row r="227" spans="2:51" s="12" customFormat="1">
      <c r="B227" s="146"/>
      <c r="D227" s="140" t="s">
        <v>147</v>
      </c>
      <c r="E227" s="147" t="s">
        <v>19</v>
      </c>
      <c r="F227" s="148" t="s">
        <v>297</v>
      </c>
      <c r="H227" s="147" t="s">
        <v>19</v>
      </c>
      <c r="I227" s="149"/>
      <c r="L227" s="146"/>
      <c r="M227" s="150"/>
      <c r="T227" s="151"/>
      <c r="AT227" s="147" t="s">
        <v>147</v>
      </c>
      <c r="AU227" s="147" t="s">
        <v>82</v>
      </c>
      <c r="AV227" s="12" t="s">
        <v>78</v>
      </c>
      <c r="AW227" s="12" t="s">
        <v>35</v>
      </c>
      <c r="AX227" s="12" t="s">
        <v>73</v>
      </c>
      <c r="AY227" s="147" t="s">
        <v>134</v>
      </c>
    </row>
    <row r="228" spans="2:51" s="13" customFormat="1">
      <c r="B228" s="152"/>
      <c r="D228" s="140" t="s">
        <v>147</v>
      </c>
      <c r="E228" s="153" t="s">
        <v>19</v>
      </c>
      <c r="F228" s="154" t="s">
        <v>298</v>
      </c>
      <c r="H228" s="155">
        <v>119</v>
      </c>
      <c r="I228" s="156"/>
      <c r="L228" s="152"/>
      <c r="M228" s="157"/>
      <c r="T228" s="158"/>
      <c r="AT228" s="153" t="s">
        <v>147</v>
      </c>
      <c r="AU228" s="153" t="s">
        <v>82</v>
      </c>
      <c r="AV228" s="13" t="s">
        <v>82</v>
      </c>
      <c r="AW228" s="13" t="s">
        <v>35</v>
      </c>
      <c r="AX228" s="13" t="s">
        <v>73</v>
      </c>
      <c r="AY228" s="153" t="s">
        <v>134</v>
      </c>
    </row>
    <row r="229" spans="2:51" s="13" customFormat="1">
      <c r="B229" s="152"/>
      <c r="D229" s="140" t="s">
        <v>147</v>
      </c>
      <c r="E229" s="153" t="s">
        <v>19</v>
      </c>
      <c r="F229" s="154" t="s">
        <v>299</v>
      </c>
      <c r="H229" s="155">
        <v>1.6</v>
      </c>
      <c r="I229" s="156"/>
      <c r="L229" s="152"/>
      <c r="M229" s="157"/>
      <c r="T229" s="158"/>
      <c r="AT229" s="153" t="s">
        <v>147</v>
      </c>
      <c r="AU229" s="153" t="s">
        <v>82</v>
      </c>
      <c r="AV229" s="13" t="s">
        <v>82</v>
      </c>
      <c r="AW229" s="13" t="s">
        <v>35</v>
      </c>
      <c r="AX229" s="13" t="s">
        <v>73</v>
      </c>
      <c r="AY229" s="153" t="s">
        <v>134</v>
      </c>
    </row>
    <row r="230" spans="2:51" s="13" customFormat="1">
      <c r="B230" s="152"/>
      <c r="D230" s="140" t="s">
        <v>147</v>
      </c>
      <c r="E230" s="153" t="s">
        <v>19</v>
      </c>
      <c r="F230" s="154" t="s">
        <v>300</v>
      </c>
      <c r="H230" s="155">
        <v>1.1200000000000001</v>
      </c>
      <c r="I230" s="156"/>
      <c r="L230" s="152"/>
      <c r="M230" s="157"/>
      <c r="T230" s="158"/>
      <c r="AT230" s="153" t="s">
        <v>147</v>
      </c>
      <c r="AU230" s="153" t="s">
        <v>82</v>
      </c>
      <c r="AV230" s="13" t="s">
        <v>82</v>
      </c>
      <c r="AW230" s="13" t="s">
        <v>35</v>
      </c>
      <c r="AX230" s="13" t="s">
        <v>73</v>
      </c>
      <c r="AY230" s="153" t="s">
        <v>134</v>
      </c>
    </row>
    <row r="231" spans="2:51" s="12" customFormat="1">
      <c r="B231" s="146"/>
      <c r="D231" s="140" t="s">
        <v>147</v>
      </c>
      <c r="E231" s="147" t="s">
        <v>19</v>
      </c>
      <c r="F231" s="148" t="s">
        <v>301</v>
      </c>
      <c r="H231" s="147" t="s">
        <v>19</v>
      </c>
      <c r="I231" s="149"/>
      <c r="L231" s="146"/>
      <c r="M231" s="150"/>
      <c r="T231" s="151"/>
      <c r="AT231" s="147" t="s">
        <v>147</v>
      </c>
      <c r="AU231" s="147" t="s">
        <v>82</v>
      </c>
      <c r="AV231" s="12" t="s">
        <v>78</v>
      </c>
      <c r="AW231" s="12" t="s">
        <v>35</v>
      </c>
      <c r="AX231" s="12" t="s">
        <v>73</v>
      </c>
      <c r="AY231" s="147" t="s">
        <v>134</v>
      </c>
    </row>
    <row r="232" spans="2:51" s="13" customFormat="1">
      <c r="B232" s="152"/>
      <c r="D232" s="140" t="s">
        <v>147</v>
      </c>
      <c r="E232" s="153" t="s">
        <v>19</v>
      </c>
      <c r="F232" s="154" t="s">
        <v>302</v>
      </c>
      <c r="H232" s="155">
        <v>376</v>
      </c>
      <c r="I232" s="156"/>
      <c r="L232" s="152"/>
      <c r="M232" s="157"/>
      <c r="T232" s="158"/>
      <c r="AT232" s="153" t="s">
        <v>147</v>
      </c>
      <c r="AU232" s="153" t="s">
        <v>82</v>
      </c>
      <c r="AV232" s="13" t="s">
        <v>82</v>
      </c>
      <c r="AW232" s="13" t="s">
        <v>35</v>
      </c>
      <c r="AX232" s="13" t="s">
        <v>73</v>
      </c>
      <c r="AY232" s="153" t="s">
        <v>134</v>
      </c>
    </row>
    <row r="233" spans="2:51" s="12" customFormat="1">
      <c r="B233" s="146"/>
      <c r="D233" s="140" t="s">
        <v>147</v>
      </c>
      <c r="E233" s="147" t="s">
        <v>19</v>
      </c>
      <c r="F233" s="148" t="s">
        <v>303</v>
      </c>
      <c r="H233" s="147" t="s">
        <v>19</v>
      </c>
      <c r="I233" s="149"/>
      <c r="L233" s="146"/>
      <c r="M233" s="150"/>
      <c r="T233" s="151"/>
      <c r="AT233" s="147" t="s">
        <v>147</v>
      </c>
      <c r="AU233" s="147" t="s">
        <v>82</v>
      </c>
      <c r="AV233" s="12" t="s">
        <v>78</v>
      </c>
      <c r="AW233" s="12" t="s">
        <v>35</v>
      </c>
      <c r="AX233" s="12" t="s">
        <v>73</v>
      </c>
      <c r="AY233" s="147" t="s">
        <v>134</v>
      </c>
    </row>
    <row r="234" spans="2:51" s="13" customFormat="1">
      <c r="B234" s="152"/>
      <c r="D234" s="140" t="s">
        <v>147</v>
      </c>
      <c r="E234" s="153" t="s">
        <v>19</v>
      </c>
      <c r="F234" s="154" t="s">
        <v>216</v>
      </c>
      <c r="H234" s="155">
        <v>12</v>
      </c>
      <c r="I234" s="156"/>
      <c r="L234" s="152"/>
      <c r="M234" s="157"/>
      <c r="T234" s="158"/>
      <c r="AT234" s="153" t="s">
        <v>147</v>
      </c>
      <c r="AU234" s="153" t="s">
        <v>82</v>
      </c>
      <c r="AV234" s="13" t="s">
        <v>82</v>
      </c>
      <c r="AW234" s="13" t="s">
        <v>35</v>
      </c>
      <c r="AX234" s="13" t="s">
        <v>73</v>
      </c>
      <c r="AY234" s="153" t="s">
        <v>134</v>
      </c>
    </row>
    <row r="235" spans="2:51" s="12" customFormat="1">
      <c r="B235" s="146"/>
      <c r="D235" s="140" t="s">
        <v>147</v>
      </c>
      <c r="E235" s="147" t="s">
        <v>19</v>
      </c>
      <c r="F235" s="148" t="s">
        <v>304</v>
      </c>
      <c r="H235" s="147" t="s">
        <v>19</v>
      </c>
      <c r="I235" s="149"/>
      <c r="L235" s="146"/>
      <c r="M235" s="150"/>
      <c r="T235" s="151"/>
      <c r="AT235" s="147" t="s">
        <v>147</v>
      </c>
      <c r="AU235" s="147" t="s">
        <v>82</v>
      </c>
      <c r="AV235" s="12" t="s">
        <v>78</v>
      </c>
      <c r="AW235" s="12" t="s">
        <v>35</v>
      </c>
      <c r="AX235" s="12" t="s">
        <v>73</v>
      </c>
      <c r="AY235" s="147" t="s">
        <v>134</v>
      </c>
    </row>
    <row r="236" spans="2:51" s="13" customFormat="1">
      <c r="B236" s="152"/>
      <c r="D236" s="140" t="s">
        <v>147</v>
      </c>
      <c r="E236" s="153" t="s">
        <v>19</v>
      </c>
      <c r="F236" s="154" t="s">
        <v>305</v>
      </c>
      <c r="H236" s="155">
        <v>7.2</v>
      </c>
      <c r="I236" s="156"/>
      <c r="L236" s="152"/>
      <c r="M236" s="157"/>
      <c r="T236" s="158"/>
      <c r="AT236" s="153" t="s">
        <v>147</v>
      </c>
      <c r="AU236" s="153" t="s">
        <v>82</v>
      </c>
      <c r="AV236" s="13" t="s">
        <v>82</v>
      </c>
      <c r="AW236" s="13" t="s">
        <v>35</v>
      </c>
      <c r="AX236" s="13" t="s">
        <v>73</v>
      </c>
      <c r="AY236" s="153" t="s">
        <v>134</v>
      </c>
    </row>
    <row r="237" spans="2:51" s="13" customFormat="1">
      <c r="B237" s="152"/>
      <c r="D237" s="140" t="s">
        <v>147</v>
      </c>
      <c r="E237" s="153" t="s">
        <v>19</v>
      </c>
      <c r="F237" s="154" t="s">
        <v>306</v>
      </c>
      <c r="H237" s="155">
        <v>17.55</v>
      </c>
      <c r="I237" s="156"/>
      <c r="L237" s="152"/>
      <c r="M237" s="157"/>
      <c r="T237" s="158"/>
      <c r="AT237" s="153" t="s">
        <v>147</v>
      </c>
      <c r="AU237" s="153" t="s">
        <v>82</v>
      </c>
      <c r="AV237" s="13" t="s">
        <v>82</v>
      </c>
      <c r="AW237" s="13" t="s">
        <v>35</v>
      </c>
      <c r="AX237" s="13" t="s">
        <v>73</v>
      </c>
      <c r="AY237" s="153" t="s">
        <v>134</v>
      </c>
    </row>
    <row r="238" spans="2:51" s="13" customFormat="1">
      <c r="B238" s="152"/>
      <c r="D238" s="140" t="s">
        <v>147</v>
      </c>
      <c r="E238" s="153" t="s">
        <v>19</v>
      </c>
      <c r="F238" s="154" t="s">
        <v>307</v>
      </c>
      <c r="H238" s="155">
        <v>8.19</v>
      </c>
      <c r="I238" s="156"/>
      <c r="L238" s="152"/>
      <c r="M238" s="157"/>
      <c r="T238" s="158"/>
      <c r="AT238" s="153" t="s">
        <v>147</v>
      </c>
      <c r="AU238" s="153" t="s">
        <v>82</v>
      </c>
      <c r="AV238" s="13" t="s">
        <v>82</v>
      </c>
      <c r="AW238" s="13" t="s">
        <v>35</v>
      </c>
      <c r="AX238" s="13" t="s">
        <v>73</v>
      </c>
      <c r="AY238" s="153" t="s">
        <v>134</v>
      </c>
    </row>
    <row r="239" spans="2:51" s="13" customFormat="1">
      <c r="B239" s="152"/>
      <c r="D239" s="140" t="s">
        <v>147</v>
      </c>
      <c r="E239" s="153" t="s">
        <v>19</v>
      </c>
      <c r="F239" s="154" t="s">
        <v>308</v>
      </c>
      <c r="H239" s="155">
        <v>2.34</v>
      </c>
      <c r="I239" s="156"/>
      <c r="L239" s="152"/>
      <c r="M239" s="157"/>
      <c r="T239" s="158"/>
      <c r="AT239" s="153" t="s">
        <v>147</v>
      </c>
      <c r="AU239" s="153" t="s">
        <v>82</v>
      </c>
      <c r="AV239" s="13" t="s">
        <v>82</v>
      </c>
      <c r="AW239" s="13" t="s">
        <v>35</v>
      </c>
      <c r="AX239" s="13" t="s">
        <v>73</v>
      </c>
      <c r="AY239" s="153" t="s">
        <v>134</v>
      </c>
    </row>
    <row r="240" spans="2:51" s="13" customFormat="1">
      <c r="B240" s="152"/>
      <c r="D240" s="140" t="s">
        <v>147</v>
      </c>
      <c r="E240" s="153" t="s">
        <v>19</v>
      </c>
      <c r="F240" s="154" t="s">
        <v>309</v>
      </c>
      <c r="H240" s="155">
        <v>1.26</v>
      </c>
      <c r="I240" s="156"/>
      <c r="L240" s="152"/>
      <c r="M240" s="157"/>
      <c r="T240" s="158"/>
      <c r="AT240" s="153" t="s">
        <v>147</v>
      </c>
      <c r="AU240" s="153" t="s">
        <v>82</v>
      </c>
      <c r="AV240" s="13" t="s">
        <v>82</v>
      </c>
      <c r="AW240" s="13" t="s">
        <v>35</v>
      </c>
      <c r="AX240" s="13" t="s">
        <v>73</v>
      </c>
      <c r="AY240" s="153" t="s">
        <v>134</v>
      </c>
    </row>
    <row r="241" spans="2:65" s="12" customFormat="1">
      <c r="B241" s="146"/>
      <c r="D241" s="140" t="s">
        <v>147</v>
      </c>
      <c r="E241" s="147" t="s">
        <v>19</v>
      </c>
      <c r="F241" s="148" t="s">
        <v>276</v>
      </c>
      <c r="H241" s="147" t="s">
        <v>19</v>
      </c>
      <c r="I241" s="149"/>
      <c r="L241" s="146"/>
      <c r="M241" s="150"/>
      <c r="T241" s="151"/>
      <c r="AT241" s="147" t="s">
        <v>147</v>
      </c>
      <c r="AU241" s="147" t="s">
        <v>82</v>
      </c>
      <c r="AV241" s="12" t="s">
        <v>78</v>
      </c>
      <c r="AW241" s="12" t="s">
        <v>35</v>
      </c>
      <c r="AX241" s="12" t="s">
        <v>73</v>
      </c>
      <c r="AY241" s="147" t="s">
        <v>134</v>
      </c>
    </row>
    <row r="242" spans="2:65" s="13" customFormat="1">
      <c r="B242" s="152"/>
      <c r="D242" s="140" t="s">
        <v>147</v>
      </c>
      <c r="E242" s="153" t="s">
        <v>19</v>
      </c>
      <c r="F242" s="154" t="s">
        <v>310</v>
      </c>
      <c r="H242" s="155">
        <v>6.7</v>
      </c>
      <c r="I242" s="156"/>
      <c r="L242" s="152"/>
      <c r="M242" s="157"/>
      <c r="T242" s="158"/>
      <c r="AT242" s="153" t="s">
        <v>147</v>
      </c>
      <c r="AU242" s="153" t="s">
        <v>82</v>
      </c>
      <c r="AV242" s="13" t="s">
        <v>82</v>
      </c>
      <c r="AW242" s="13" t="s">
        <v>35</v>
      </c>
      <c r="AX242" s="13" t="s">
        <v>73</v>
      </c>
      <c r="AY242" s="153" t="s">
        <v>134</v>
      </c>
    </row>
    <row r="243" spans="2:65" s="14" customFormat="1">
      <c r="B243" s="159"/>
      <c r="D243" s="140" t="s">
        <v>147</v>
      </c>
      <c r="E243" s="160" t="s">
        <v>19</v>
      </c>
      <c r="F243" s="161" t="s">
        <v>186</v>
      </c>
      <c r="H243" s="162">
        <v>552.96</v>
      </c>
      <c r="I243" s="163"/>
      <c r="L243" s="159"/>
      <c r="M243" s="164"/>
      <c r="T243" s="165"/>
      <c r="AT243" s="160" t="s">
        <v>147</v>
      </c>
      <c r="AU243" s="160" t="s">
        <v>82</v>
      </c>
      <c r="AV243" s="14" t="s">
        <v>141</v>
      </c>
      <c r="AW243" s="14" t="s">
        <v>35</v>
      </c>
      <c r="AX243" s="14" t="s">
        <v>78</v>
      </c>
      <c r="AY243" s="160" t="s">
        <v>134</v>
      </c>
    </row>
    <row r="244" spans="2:65" s="1" customFormat="1" ht="21.75" customHeight="1">
      <c r="B244" s="32"/>
      <c r="C244" s="127" t="s">
        <v>311</v>
      </c>
      <c r="D244" s="127" t="s">
        <v>136</v>
      </c>
      <c r="E244" s="128" t="s">
        <v>312</v>
      </c>
      <c r="F244" s="129" t="s">
        <v>313</v>
      </c>
      <c r="G244" s="130" t="s">
        <v>139</v>
      </c>
      <c r="H244" s="131">
        <v>552.96</v>
      </c>
      <c r="I244" s="132"/>
      <c r="J244" s="133">
        <f>ROUND(I244*H244,2)</f>
        <v>0</v>
      </c>
      <c r="K244" s="129" t="s">
        <v>140</v>
      </c>
      <c r="L244" s="32"/>
      <c r="M244" s="134" t="s">
        <v>19</v>
      </c>
      <c r="N244" s="135" t="s">
        <v>45</v>
      </c>
      <c r="P244" s="136">
        <f>O244*H244</f>
        <v>0</v>
      </c>
      <c r="Q244" s="136">
        <v>5.4599999999999996E-3</v>
      </c>
      <c r="R244" s="136">
        <f>Q244*H244</f>
        <v>3.0191615999999999</v>
      </c>
      <c r="S244" s="136">
        <v>0</v>
      </c>
      <c r="T244" s="137">
        <f>S244*H244</f>
        <v>0</v>
      </c>
      <c r="AR244" s="138" t="s">
        <v>141</v>
      </c>
      <c r="AT244" s="138" t="s">
        <v>136</v>
      </c>
      <c r="AU244" s="138" t="s">
        <v>82</v>
      </c>
      <c r="AY244" s="17" t="s">
        <v>134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82</v>
      </c>
      <c r="BK244" s="139">
        <f>ROUND(I244*H244,2)</f>
        <v>0</v>
      </c>
      <c r="BL244" s="17" t="s">
        <v>141</v>
      </c>
      <c r="BM244" s="138" t="s">
        <v>314</v>
      </c>
    </row>
    <row r="245" spans="2:65" s="1" customFormat="1" ht="19.2">
      <c r="B245" s="32"/>
      <c r="D245" s="140" t="s">
        <v>143</v>
      </c>
      <c r="F245" s="141" t="s">
        <v>315</v>
      </c>
      <c r="I245" s="142"/>
      <c r="L245" s="32"/>
      <c r="M245" s="143"/>
      <c r="T245" s="51"/>
      <c r="AT245" s="17" t="s">
        <v>143</v>
      </c>
      <c r="AU245" s="17" t="s">
        <v>82</v>
      </c>
    </row>
    <row r="246" spans="2:65" s="1" customFormat="1">
      <c r="B246" s="32"/>
      <c r="D246" s="144" t="s">
        <v>145</v>
      </c>
      <c r="F246" s="145" t="s">
        <v>316</v>
      </c>
      <c r="I246" s="142"/>
      <c r="L246" s="32"/>
      <c r="M246" s="143"/>
      <c r="T246" s="51"/>
      <c r="AT246" s="17" t="s">
        <v>145</v>
      </c>
      <c r="AU246" s="17" t="s">
        <v>82</v>
      </c>
    </row>
    <row r="247" spans="2:65" s="12" customFormat="1">
      <c r="B247" s="146"/>
      <c r="D247" s="140" t="s">
        <v>147</v>
      </c>
      <c r="E247" s="147" t="s">
        <v>19</v>
      </c>
      <c r="F247" s="148" t="s">
        <v>297</v>
      </c>
      <c r="H247" s="147" t="s">
        <v>19</v>
      </c>
      <c r="I247" s="149"/>
      <c r="L247" s="146"/>
      <c r="M247" s="150"/>
      <c r="T247" s="151"/>
      <c r="AT247" s="147" t="s">
        <v>147</v>
      </c>
      <c r="AU247" s="147" t="s">
        <v>82</v>
      </c>
      <c r="AV247" s="12" t="s">
        <v>78</v>
      </c>
      <c r="AW247" s="12" t="s">
        <v>35</v>
      </c>
      <c r="AX247" s="12" t="s">
        <v>73</v>
      </c>
      <c r="AY247" s="147" t="s">
        <v>134</v>
      </c>
    </row>
    <row r="248" spans="2:65" s="13" customFormat="1">
      <c r="B248" s="152"/>
      <c r="D248" s="140" t="s">
        <v>147</v>
      </c>
      <c r="E248" s="153" t="s">
        <v>19</v>
      </c>
      <c r="F248" s="154" t="s">
        <v>298</v>
      </c>
      <c r="H248" s="155">
        <v>119</v>
      </c>
      <c r="I248" s="156"/>
      <c r="L248" s="152"/>
      <c r="M248" s="157"/>
      <c r="T248" s="158"/>
      <c r="AT248" s="153" t="s">
        <v>147</v>
      </c>
      <c r="AU248" s="153" t="s">
        <v>82</v>
      </c>
      <c r="AV248" s="13" t="s">
        <v>82</v>
      </c>
      <c r="AW248" s="13" t="s">
        <v>35</v>
      </c>
      <c r="AX248" s="13" t="s">
        <v>73</v>
      </c>
      <c r="AY248" s="153" t="s">
        <v>134</v>
      </c>
    </row>
    <row r="249" spans="2:65" s="13" customFormat="1">
      <c r="B249" s="152"/>
      <c r="D249" s="140" t="s">
        <v>147</v>
      </c>
      <c r="E249" s="153" t="s">
        <v>19</v>
      </c>
      <c r="F249" s="154" t="s">
        <v>299</v>
      </c>
      <c r="H249" s="155">
        <v>1.6</v>
      </c>
      <c r="I249" s="156"/>
      <c r="L249" s="152"/>
      <c r="M249" s="157"/>
      <c r="T249" s="158"/>
      <c r="AT249" s="153" t="s">
        <v>147</v>
      </c>
      <c r="AU249" s="153" t="s">
        <v>82</v>
      </c>
      <c r="AV249" s="13" t="s">
        <v>82</v>
      </c>
      <c r="AW249" s="13" t="s">
        <v>35</v>
      </c>
      <c r="AX249" s="13" t="s">
        <v>73</v>
      </c>
      <c r="AY249" s="153" t="s">
        <v>134</v>
      </c>
    </row>
    <row r="250" spans="2:65" s="13" customFormat="1">
      <c r="B250" s="152"/>
      <c r="D250" s="140" t="s">
        <v>147</v>
      </c>
      <c r="E250" s="153" t="s">
        <v>19</v>
      </c>
      <c r="F250" s="154" t="s">
        <v>300</v>
      </c>
      <c r="H250" s="155">
        <v>1.1200000000000001</v>
      </c>
      <c r="I250" s="156"/>
      <c r="L250" s="152"/>
      <c r="M250" s="157"/>
      <c r="T250" s="158"/>
      <c r="AT250" s="153" t="s">
        <v>147</v>
      </c>
      <c r="AU250" s="153" t="s">
        <v>82</v>
      </c>
      <c r="AV250" s="13" t="s">
        <v>82</v>
      </c>
      <c r="AW250" s="13" t="s">
        <v>35</v>
      </c>
      <c r="AX250" s="13" t="s">
        <v>73</v>
      </c>
      <c r="AY250" s="153" t="s">
        <v>134</v>
      </c>
    </row>
    <row r="251" spans="2:65" s="12" customFormat="1">
      <c r="B251" s="146"/>
      <c r="D251" s="140" t="s">
        <v>147</v>
      </c>
      <c r="E251" s="147" t="s">
        <v>19</v>
      </c>
      <c r="F251" s="148" t="s">
        <v>301</v>
      </c>
      <c r="H251" s="147" t="s">
        <v>19</v>
      </c>
      <c r="I251" s="149"/>
      <c r="L251" s="146"/>
      <c r="M251" s="150"/>
      <c r="T251" s="151"/>
      <c r="AT251" s="147" t="s">
        <v>147</v>
      </c>
      <c r="AU251" s="147" t="s">
        <v>82</v>
      </c>
      <c r="AV251" s="12" t="s">
        <v>78</v>
      </c>
      <c r="AW251" s="12" t="s">
        <v>35</v>
      </c>
      <c r="AX251" s="12" t="s">
        <v>73</v>
      </c>
      <c r="AY251" s="147" t="s">
        <v>134</v>
      </c>
    </row>
    <row r="252" spans="2:65" s="13" customFormat="1">
      <c r="B252" s="152"/>
      <c r="D252" s="140" t="s">
        <v>147</v>
      </c>
      <c r="E252" s="153" t="s">
        <v>19</v>
      </c>
      <c r="F252" s="154" t="s">
        <v>302</v>
      </c>
      <c r="H252" s="155">
        <v>376</v>
      </c>
      <c r="I252" s="156"/>
      <c r="L252" s="152"/>
      <c r="M252" s="157"/>
      <c r="T252" s="158"/>
      <c r="AT252" s="153" t="s">
        <v>147</v>
      </c>
      <c r="AU252" s="153" t="s">
        <v>82</v>
      </c>
      <c r="AV252" s="13" t="s">
        <v>82</v>
      </c>
      <c r="AW252" s="13" t="s">
        <v>35</v>
      </c>
      <c r="AX252" s="13" t="s">
        <v>73</v>
      </c>
      <c r="AY252" s="153" t="s">
        <v>134</v>
      </c>
    </row>
    <row r="253" spans="2:65" s="12" customFormat="1">
      <c r="B253" s="146"/>
      <c r="D253" s="140" t="s">
        <v>147</v>
      </c>
      <c r="E253" s="147" t="s">
        <v>19</v>
      </c>
      <c r="F253" s="148" t="s">
        <v>303</v>
      </c>
      <c r="H253" s="147" t="s">
        <v>19</v>
      </c>
      <c r="I253" s="149"/>
      <c r="L253" s="146"/>
      <c r="M253" s="150"/>
      <c r="T253" s="151"/>
      <c r="AT253" s="147" t="s">
        <v>147</v>
      </c>
      <c r="AU253" s="147" t="s">
        <v>82</v>
      </c>
      <c r="AV253" s="12" t="s">
        <v>78</v>
      </c>
      <c r="AW253" s="12" t="s">
        <v>35</v>
      </c>
      <c r="AX253" s="12" t="s">
        <v>73</v>
      </c>
      <c r="AY253" s="147" t="s">
        <v>134</v>
      </c>
    </row>
    <row r="254" spans="2:65" s="13" customFormat="1">
      <c r="B254" s="152"/>
      <c r="D254" s="140" t="s">
        <v>147</v>
      </c>
      <c r="E254" s="153" t="s">
        <v>19</v>
      </c>
      <c r="F254" s="154" t="s">
        <v>216</v>
      </c>
      <c r="H254" s="155">
        <v>12</v>
      </c>
      <c r="I254" s="156"/>
      <c r="L254" s="152"/>
      <c r="M254" s="157"/>
      <c r="T254" s="158"/>
      <c r="AT254" s="153" t="s">
        <v>147</v>
      </c>
      <c r="AU254" s="153" t="s">
        <v>82</v>
      </c>
      <c r="AV254" s="13" t="s">
        <v>82</v>
      </c>
      <c r="AW254" s="13" t="s">
        <v>35</v>
      </c>
      <c r="AX254" s="13" t="s">
        <v>73</v>
      </c>
      <c r="AY254" s="153" t="s">
        <v>134</v>
      </c>
    </row>
    <row r="255" spans="2:65" s="12" customFormat="1">
      <c r="B255" s="146"/>
      <c r="D255" s="140" t="s">
        <v>147</v>
      </c>
      <c r="E255" s="147" t="s">
        <v>19</v>
      </c>
      <c r="F255" s="148" t="s">
        <v>304</v>
      </c>
      <c r="H255" s="147" t="s">
        <v>19</v>
      </c>
      <c r="I255" s="149"/>
      <c r="L255" s="146"/>
      <c r="M255" s="150"/>
      <c r="T255" s="151"/>
      <c r="AT255" s="147" t="s">
        <v>147</v>
      </c>
      <c r="AU255" s="147" t="s">
        <v>82</v>
      </c>
      <c r="AV255" s="12" t="s">
        <v>78</v>
      </c>
      <c r="AW255" s="12" t="s">
        <v>35</v>
      </c>
      <c r="AX255" s="12" t="s">
        <v>73</v>
      </c>
      <c r="AY255" s="147" t="s">
        <v>134</v>
      </c>
    </row>
    <row r="256" spans="2:65" s="13" customFormat="1">
      <c r="B256" s="152"/>
      <c r="D256" s="140" t="s">
        <v>147</v>
      </c>
      <c r="E256" s="153" t="s">
        <v>19</v>
      </c>
      <c r="F256" s="154" t="s">
        <v>305</v>
      </c>
      <c r="H256" s="155">
        <v>7.2</v>
      </c>
      <c r="I256" s="156"/>
      <c r="L256" s="152"/>
      <c r="M256" s="157"/>
      <c r="T256" s="158"/>
      <c r="AT256" s="153" t="s">
        <v>147</v>
      </c>
      <c r="AU256" s="153" t="s">
        <v>82</v>
      </c>
      <c r="AV256" s="13" t="s">
        <v>82</v>
      </c>
      <c r="AW256" s="13" t="s">
        <v>35</v>
      </c>
      <c r="AX256" s="13" t="s">
        <v>73</v>
      </c>
      <c r="AY256" s="153" t="s">
        <v>134</v>
      </c>
    </row>
    <row r="257" spans="2:65" s="13" customFormat="1">
      <c r="B257" s="152"/>
      <c r="D257" s="140" t="s">
        <v>147</v>
      </c>
      <c r="E257" s="153" t="s">
        <v>19</v>
      </c>
      <c r="F257" s="154" t="s">
        <v>306</v>
      </c>
      <c r="H257" s="155">
        <v>17.55</v>
      </c>
      <c r="I257" s="156"/>
      <c r="L257" s="152"/>
      <c r="M257" s="157"/>
      <c r="T257" s="158"/>
      <c r="AT257" s="153" t="s">
        <v>147</v>
      </c>
      <c r="AU257" s="153" t="s">
        <v>82</v>
      </c>
      <c r="AV257" s="13" t="s">
        <v>82</v>
      </c>
      <c r="AW257" s="13" t="s">
        <v>35</v>
      </c>
      <c r="AX257" s="13" t="s">
        <v>73</v>
      </c>
      <c r="AY257" s="153" t="s">
        <v>134</v>
      </c>
    </row>
    <row r="258" spans="2:65" s="13" customFormat="1">
      <c r="B258" s="152"/>
      <c r="D258" s="140" t="s">
        <v>147</v>
      </c>
      <c r="E258" s="153" t="s">
        <v>19</v>
      </c>
      <c r="F258" s="154" t="s">
        <v>307</v>
      </c>
      <c r="H258" s="155">
        <v>8.19</v>
      </c>
      <c r="I258" s="156"/>
      <c r="L258" s="152"/>
      <c r="M258" s="157"/>
      <c r="T258" s="158"/>
      <c r="AT258" s="153" t="s">
        <v>147</v>
      </c>
      <c r="AU258" s="153" t="s">
        <v>82</v>
      </c>
      <c r="AV258" s="13" t="s">
        <v>82</v>
      </c>
      <c r="AW258" s="13" t="s">
        <v>35</v>
      </c>
      <c r="AX258" s="13" t="s">
        <v>73</v>
      </c>
      <c r="AY258" s="153" t="s">
        <v>134</v>
      </c>
    </row>
    <row r="259" spans="2:65" s="13" customFormat="1">
      <c r="B259" s="152"/>
      <c r="D259" s="140" t="s">
        <v>147</v>
      </c>
      <c r="E259" s="153" t="s">
        <v>19</v>
      </c>
      <c r="F259" s="154" t="s">
        <v>308</v>
      </c>
      <c r="H259" s="155">
        <v>2.34</v>
      </c>
      <c r="I259" s="156"/>
      <c r="L259" s="152"/>
      <c r="M259" s="157"/>
      <c r="T259" s="158"/>
      <c r="AT259" s="153" t="s">
        <v>147</v>
      </c>
      <c r="AU259" s="153" t="s">
        <v>82</v>
      </c>
      <c r="AV259" s="13" t="s">
        <v>82</v>
      </c>
      <c r="AW259" s="13" t="s">
        <v>35</v>
      </c>
      <c r="AX259" s="13" t="s">
        <v>73</v>
      </c>
      <c r="AY259" s="153" t="s">
        <v>134</v>
      </c>
    </row>
    <row r="260" spans="2:65" s="13" customFormat="1">
      <c r="B260" s="152"/>
      <c r="D260" s="140" t="s">
        <v>147</v>
      </c>
      <c r="E260" s="153" t="s">
        <v>19</v>
      </c>
      <c r="F260" s="154" t="s">
        <v>309</v>
      </c>
      <c r="H260" s="155">
        <v>1.26</v>
      </c>
      <c r="I260" s="156"/>
      <c r="L260" s="152"/>
      <c r="M260" s="157"/>
      <c r="T260" s="158"/>
      <c r="AT260" s="153" t="s">
        <v>147</v>
      </c>
      <c r="AU260" s="153" t="s">
        <v>82</v>
      </c>
      <c r="AV260" s="13" t="s">
        <v>82</v>
      </c>
      <c r="AW260" s="13" t="s">
        <v>35</v>
      </c>
      <c r="AX260" s="13" t="s">
        <v>73</v>
      </c>
      <c r="AY260" s="153" t="s">
        <v>134</v>
      </c>
    </row>
    <row r="261" spans="2:65" s="12" customFormat="1">
      <c r="B261" s="146"/>
      <c r="D261" s="140" t="s">
        <v>147</v>
      </c>
      <c r="E261" s="147" t="s">
        <v>19</v>
      </c>
      <c r="F261" s="148" t="s">
        <v>276</v>
      </c>
      <c r="H261" s="147" t="s">
        <v>19</v>
      </c>
      <c r="I261" s="149"/>
      <c r="L261" s="146"/>
      <c r="M261" s="150"/>
      <c r="T261" s="151"/>
      <c r="AT261" s="147" t="s">
        <v>147</v>
      </c>
      <c r="AU261" s="147" t="s">
        <v>82</v>
      </c>
      <c r="AV261" s="12" t="s">
        <v>78</v>
      </c>
      <c r="AW261" s="12" t="s">
        <v>35</v>
      </c>
      <c r="AX261" s="12" t="s">
        <v>73</v>
      </c>
      <c r="AY261" s="147" t="s">
        <v>134</v>
      </c>
    </row>
    <row r="262" spans="2:65" s="13" customFormat="1">
      <c r="B262" s="152"/>
      <c r="D262" s="140" t="s">
        <v>147</v>
      </c>
      <c r="E262" s="153" t="s">
        <v>19</v>
      </c>
      <c r="F262" s="154" t="s">
        <v>310</v>
      </c>
      <c r="H262" s="155">
        <v>6.7</v>
      </c>
      <c r="I262" s="156"/>
      <c r="L262" s="152"/>
      <c r="M262" s="157"/>
      <c r="T262" s="158"/>
      <c r="AT262" s="153" t="s">
        <v>147</v>
      </c>
      <c r="AU262" s="153" t="s">
        <v>82</v>
      </c>
      <c r="AV262" s="13" t="s">
        <v>82</v>
      </c>
      <c r="AW262" s="13" t="s">
        <v>35</v>
      </c>
      <c r="AX262" s="13" t="s">
        <v>73</v>
      </c>
      <c r="AY262" s="153" t="s">
        <v>134</v>
      </c>
    </row>
    <row r="263" spans="2:65" s="14" customFormat="1">
      <c r="B263" s="159"/>
      <c r="D263" s="140" t="s">
        <v>147</v>
      </c>
      <c r="E263" s="160" t="s">
        <v>19</v>
      </c>
      <c r="F263" s="161" t="s">
        <v>186</v>
      </c>
      <c r="H263" s="162">
        <v>552.96</v>
      </c>
      <c r="I263" s="163"/>
      <c r="L263" s="159"/>
      <c r="M263" s="164"/>
      <c r="T263" s="165"/>
      <c r="AT263" s="160" t="s">
        <v>147</v>
      </c>
      <c r="AU263" s="160" t="s">
        <v>82</v>
      </c>
      <c r="AV263" s="14" t="s">
        <v>141</v>
      </c>
      <c r="AW263" s="14" t="s">
        <v>35</v>
      </c>
      <c r="AX263" s="14" t="s">
        <v>78</v>
      </c>
      <c r="AY263" s="160" t="s">
        <v>134</v>
      </c>
    </row>
    <row r="264" spans="2:65" s="1" customFormat="1" ht="24.15" customHeight="1">
      <c r="B264" s="32"/>
      <c r="C264" s="127" t="s">
        <v>317</v>
      </c>
      <c r="D264" s="127" t="s">
        <v>136</v>
      </c>
      <c r="E264" s="128" t="s">
        <v>318</v>
      </c>
      <c r="F264" s="129" t="s">
        <v>319</v>
      </c>
      <c r="G264" s="130" t="s">
        <v>139</v>
      </c>
      <c r="H264" s="131">
        <v>1105.92</v>
      </c>
      <c r="I264" s="132"/>
      <c r="J264" s="133">
        <f>ROUND(I264*H264,2)</f>
        <v>0</v>
      </c>
      <c r="K264" s="129" t="s">
        <v>140</v>
      </c>
      <c r="L264" s="32"/>
      <c r="M264" s="134" t="s">
        <v>19</v>
      </c>
      <c r="N264" s="135" t="s">
        <v>45</v>
      </c>
      <c r="P264" s="136">
        <f>O264*H264</f>
        <v>0</v>
      </c>
      <c r="Q264" s="136">
        <v>2.0999999999999999E-3</v>
      </c>
      <c r="R264" s="136">
        <f>Q264*H264</f>
        <v>2.3224320000000001</v>
      </c>
      <c r="S264" s="136">
        <v>0</v>
      </c>
      <c r="T264" s="137">
        <f>S264*H264</f>
        <v>0</v>
      </c>
      <c r="AR264" s="138" t="s">
        <v>141</v>
      </c>
      <c r="AT264" s="138" t="s">
        <v>136</v>
      </c>
      <c r="AU264" s="138" t="s">
        <v>82</v>
      </c>
      <c r="AY264" s="17" t="s">
        <v>134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82</v>
      </c>
      <c r="BK264" s="139">
        <f>ROUND(I264*H264,2)</f>
        <v>0</v>
      </c>
      <c r="BL264" s="17" t="s">
        <v>141</v>
      </c>
      <c r="BM264" s="138" t="s">
        <v>320</v>
      </c>
    </row>
    <row r="265" spans="2:65" s="1" customFormat="1" ht="28.8">
      <c r="B265" s="32"/>
      <c r="D265" s="140" t="s">
        <v>143</v>
      </c>
      <c r="F265" s="141" t="s">
        <v>321</v>
      </c>
      <c r="I265" s="142"/>
      <c r="L265" s="32"/>
      <c r="M265" s="143"/>
      <c r="T265" s="51"/>
      <c r="AT265" s="17" t="s">
        <v>143</v>
      </c>
      <c r="AU265" s="17" t="s">
        <v>82</v>
      </c>
    </row>
    <row r="266" spans="2:65" s="1" customFormat="1">
      <c r="B266" s="32"/>
      <c r="D266" s="144" t="s">
        <v>145</v>
      </c>
      <c r="F266" s="145" t="s">
        <v>322</v>
      </c>
      <c r="I266" s="142"/>
      <c r="L266" s="32"/>
      <c r="M266" s="143"/>
      <c r="T266" s="51"/>
      <c r="AT266" s="17" t="s">
        <v>145</v>
      </c>
      <c r="AU266" s="17" t="s">
        <v>82</v>
      </c>
    </row>
    <row r="267" spans="2:65" s="13" customFormat="1">
      <c r="B267" s="152"/>
      <c r="D267" s="140" t="s">
        <v>147</v>
      </c>
      <c r="F267" s="154" t="s">
        <v>323</v>
      </c>
      <c r="H267" s="155">
        <v>1105.92</v>
      </c>
      <c r="I267" s="156"/>
      <c r="L267" s="152"/>
      <c r="M267" s="157"/>
      <c r="T267" s="158"/>
      <c r="AT267" s="153" t="s">
        <v>147</v>
      </c>
      <c r="AU267" s="153" t="s">
        <v>82</v>
      </c>
      <c r="AV267" s="13" t="s">
        <v>82</v>
      </c>
      <c r="AW267" s="13" t="s">
        <v>4</v>
      </c>
      <c r="AX267" s="13" t="s">
        <v>78</v>
      </c>
      <c r="AY267" s="153" t="s">
        <v>134</v>
      </c>
    </row>
    <row r="268" spans="2:65" s="1" customFormat="1" ht="24.15" customHeight="1">
      <c r="B268" s="32"/>
      <c r="C268" s="127" t="s">
        <v>324</v>
      </c>
      <c r="D268" s="127" t="s">
        <v>136</v>
      </c>
      <c r="E268" s="128" t="s">
        <v>325</v>
      </c>
      <c r="F268" s="129" t="s">
        <v>326</v>
      </c>
      <c r="G268" s="130" t="s">
        <v>139</v>
      </c>
      <c r="H268" s="131">
        <v>6.7</v>
      </c>
      <c r="I268" s="132"/>
      <c r="J268" s="133">
        <f>ROUND(I268*H268,2)</f>
        <v>0</v>
      </c>
      <c r="K268" s="129" t="s">
        <v>140</v>
      </c>
      <c r="L268" s="32"/>
      <c r="M268" s="134" t="s">
        <v>19</v>
      </c>
      <c r="N268" s="135" t="s">
        <v>45</v>
      </c>
      <c r="P268" s="136">
        <f>O268*H268</f>
        <v>0</v>
      </c>
      <c r="Q268" s="136">
        <v>4.3800000000000002E-3</v>
      </c>
      <c r="R268" s="136">
        <f>Q268*H268</f>
        <v>2.9346000000000001E-2</v>
      </c>
      <c r="S268" s="136">
        <v>0</v>
      </c>
      <c r="T268" s="137">
        <f>S268*H268</f>
        <v>0</v>
      </c>
      <c r="AR268" s="138" t="s">
        <v>141</v>
      </c>
      <c r="AT268" s="138" t="s">
        <v>136</v>
      </c>
      <c r="AU268" s="138" t="s">
        <v>82</v>
      </c>
      <c r="AY268" s="17" t="s">
        <v>134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82</v>
      </c>
      <c r="BK268" s="139">
        <f>ROUND(I268*H268,2)</f>
        <v>0</v>
      </c>
      <c r="BL268" s="17" t="s">
        <v>141</v>
      </c>
      <c r="BM268" s="138" t="s">
        <v>327</v>
      </c>
    </row>
    <row r="269" spans="2:65" s="1" customFormat="1" ht="19.2">
      <c r="B269" s="32"/>
      <c r="D269" s="140" t="s">
        <v>143</v>
      </c>
      <c r="F269" s="141" t="s">
        <v>328</v>
      </c>
      <c r="I269" s="142"/>
      <c r="L269" s="32"/>
      <c r="M269" s="143"/>
      <c r="T269" s="51"/>
      <c r="AT269" s="17" t="s">
        <v>143</v>
      </c>
      <c r="AU269" s="17" t="s">
        <v>82</v>
      </c>
    </row>
    <row r="270" spans="2:65" s="1" customFormat="1">
      <c r="B270" s="32"/>
      <c r="D270" s="144" t="s">
        <v>145</v>
      </c>
      <c r="F270" s="145" t="s">
        <v>329</v>
      </c>
      <c r="I270" s="142"/>
      <c r="L270" s="32"/>
      <c r="M270" s="143"/>
      <c r="T270" s="51"/>
      <c r="AT270" s="17" t="s">
        <v>145</v>
      </c>
      <c r="AU270" s="17" t="s">
        <v>82</v>
      </c>
    </row>
    <row r="271" spans="2:65" s="12" customFormat="1">
      <c r="B271" s="146"/>
      <c r="D271" s="140" t="s">
        <v>147</v>
      </c>
      <c r="E271" s="147" t="s">
        <v>19</v>
      </c>
      <c r="F271" s="148" t="s">
        <v>276</v>
      </c>
      <c r="H271" s="147" t="s">
        <v>19</v>
      </c>
      <c r="I271" s="149"/>
      <c r="L271" s="146"/>
      <c r="M271" s="150"/>
      <c r="T271" s="151"/>
      <c r="AT271" s="147" t="s">
        <v>147</v>
      </c>
      <c r="AU271" s="147" t="s">
        <v>82</v>
      </c>
      <c r="AV271" s="12" t="s">
        <v>78</v>
      </c>
      <c r="AW271" s="12" t="s">
        <v>35</v>
      </c>
      <c r="AX271" s="12" t="s">
        <v>73</v>
      </c>
      <c r="AY271" s="147" t="s">
        <v>134</v>
      </c>
    </row>
    <row r="272" spans="2:65" s="13" customFormat="1">
      <c r="B272" s="152"/>
      <c r="D272" s="140" t="s">
        <v>147</v>
      </c>
      <c r="E272" s="153" t="s">
        <v>19</v>
      </c>
      <c r="F272" s="154" t="s">
        <v>310</v>
      </c>
      <c r="H272" s="155">
        <v>6.7</v>
      </c>
      <c r="I272" s="156"/>
      <c r="L272" s="152"/>
      <c r="M272" s="157"/>
      <c r="T272" s="158"/>
      <c r="AT272" s="153" t="s">
        <v>147</v>
      </c>
      <c r="AU272" s="153" t="s">
        <v>82</v>
      </c>
      <c r="AV272" s="13" t="s">
        <v>82</v>
      </c>
      <c r="AW272" s="13" t="s">
        <v>35</v>
      </c>
      <c r="AX272" s="13" t="s">
        <v>78</v>
      </c>
      <c r="AY272" s="153" t="s">
        <v>134</v>
      </c>
    </row>
    <row r="273" spans="2:65" s="1" customFormat="1" ht="24.15" customHeight="1">
      <c r="B273" s="32"/>
      <c r="C273" s="127" t="s">
        <v>330</v>
      </c>
      <c r="D273" s="127" t="s">
        <v>136</v>
      </c>
      <c r="E273" s="128" t="s">
        <v>331</v>
      </c>
      <c r="F273" s="129" t="s">
        <v>332</v>
      </c>
      <c r="G273" s="130" t="s">
        <v>333</v>
      </c>
      <c r="H273" s="131">
        <v>176</v>
      </c>
      <c r="I273" s="132"/>
      <c r="J273" s="133">
        <f>ROUND(I273*H273,2)</f>
        <v>0</v>
      </c>
      <c r="K273" s="129" t="s">
        <v>140</v>
      </c>
      <c r="L273" s="32"/>
      <c r="M273" s="134" t="s">
        <v>19</v>
      </c>
      <c r="N273" s="135" t="s">
        <v>45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141</v>
      </c>
      <c r="AT273" s="138" t="s">
        <v>136</v>
      </c>
      <c r="AU273" s="138" t="s">
        <v>82</v>
      </c>
      <c r="AY273" s="17" t="s">
        <v>134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7" t="s">
        <v>82</v>
      </c>
      <c r="BK273" s="139">
        <f>ROUND(I273*H273,2)</f>
        <v>0</v>
      </c>
      <c r="BL273" s="17" t="s">
        <v>141</v>
      </c>
      <c r="BM273" s="138" t="s">
        <v>334</v>
      </c>
    </row>
    <row r="274" spans="2:65" s="1" customFormat="1" ht="38.4">
      <c r="B274" s="32"/>
      <c r="D274" s="140" t="s">
        <v>143</v>
      </c>
      <c r="F274" s="141" t="s">
        <v>335</v>
      </c>
      <c r="I274" s="142"/>
      <c r="L274" s="32"/>
      <c r="M274" s="143"/>
      <c r="T274" s="51"/>
      <c r="AT274" s="17" t="s">
        <v>143</v>
      </c>
      <c r="AU274" s="17" t="s">
        <v>82</v>
      </c>
    </row>
    <row r="275" spans="2:65" s="1" customFormat="1">
      <c r="B275" s="32"/>
      <c r="D275" s="144" t="s">
        <v>145</v>
      </c>
      <c r="F275" s="145" t="s">
        <v>336</v>
      </c>
      <c r="I275" s="142"/>
      <c r="L275" s="32"/>
      <c r="M275" s="143"/>
      <c r="T275" s="51"/>
      <c r="AT275" s="17" t="s">
        <v>145</v>
      </c>
      <c r="AU275" s="17" t="s">
        <v>82</v>
      </c>
    </row>
    <row r="276" spans="2:65" s="12" customFormat="1">
      <c r="B276" s="146"/>
      <c r="D276" s="140" t="s">
        <v>147</v>
      </c>
      <c r="E276" s="147" t="s">
        <v>19</v>
      </c>
      <c r="F276" s="148" t="s">
        <v>304</v>
      </c>
      <c r="H276" s="147" t="s">
        <v>19</v>
      </c>
      <c r="I276" s="149"/>
      <c r="L276" s="146"/>
      <c r="M276" s="150"/>
      <c r="T276" s="151"/>
      <c r="AT276" s="147" t="s">
        <v>147</v>
      </c>
      <c r="AU276" s="147" t="s">
        <v>82</v>
      </c>
      <c r="AV276" s="12" t="s">
        <v>78</v>
      </c>
      <c r="AW276" s="12" t="s">
        <v>35</v>
      </c>
      <c r="AX276" s="12" t="s">
        <v>73</v>
      </c>
      <c r="AY276" s="147" t="s">
        <v>134</v>
      </c>
    </row>
    <row r="277" spans="2:65" s="13" customFormat="1">
      <c r="B277" s="152"/>
      <c r="D277" s="140" t="s">
        <v>147</v>
      </c>
      <c r="E277" s="153" t="s">
        <v>19</v>
      </c>
      <c r="F277" s="154" t="s">
        <v>337</v>
      </c>
      <c r="H277" s="155">
        <v>33</v>
      </c>
      <c r="I277" s="156"/>
      <c r="L277" s="152"/>
      <c r="M277" s="157"/>
      <c r="T277" s="158"/>
      <c r="AT277" s="153" t="s">
        <v>147</v>
      </c>
      <c r="AU277" s="153" t="s">
        <v>82</v>
      </c>
      <c r="AV277" s="13" t="s">
        <v>82</v>
      </c>
      <c r="AW277" s="13" t="s">
        <v>35</v>
      </c>
      <c r="AX277" s="13" t="s">
        <v>73</v>
      </c>
      <c r="AY277" s="153" t="s">
        <v>134</v>
      </c>
    </row>
    <row r="278" spans="2:65" s="13" customFormat="1">
      <c r="B278" s="152"/>
      <c r="D278" s="140" t="s">
        <v>147</v>
      </c>
      <c r="E278" s="153" t="s">
        <v>19</v>
      </c>
      <c r="F278" s="154" t="s">
        <v>338</v>
      </c>
      <c r="H278" s="155">
        <v>78</v>
      </c>
      <c r="I278" s="156"/>
      <c r="L278" s="152"/>
      <c r="M278" s="157"/>
      <c r="T278" s="158"/>
      <c r="AT278" s="153" t="s">
        <v>147</v>
      </c>
      <c r="AU278" s="153" t="s">
        <v>82</v>
      </c>
      <c r="AV278" s="13" t="s">
        <v>82</v>
      </c>
      <c r="AW278" s="13" t="s">
        <v>35</v>
      </c>
      <c r="AX278" s="13" t="s">
        <v>73</v>
      </c>
      <c r="AY278" s="153" t="s">
        <v>134</v>
      </c>
    </row>
    <row r="279" spans="2:65" s="13" customFormat="1">
      <c r="B279" s="152"/>
      <c r="D279" s="140" t="s">
        <v>147</v>
      </c>
      <c r="E279" s="153" t="s">
        <v>19</v>
      </c>
      <c r="F279" s="154" t="s">
        <v>339</v>
      </c>
      <c r="H279" s="155">
        <v>39</v>
      </c>
      <c r="I279" s="156"/>
      <c r="L279" s="152"/>
      <c r="M279" s="157"/>
      <c r="T279" s="158"/>
      <c r="AT279" s="153" t="s">
        <v>147</v>
      </c>
      <c r="AU279" s="153" t="s">
        <v>82</v>
      </c>
      <c r="AV279" s="13" t="s">
        <v>82</v>
      </c>
      <c r="AW279" s="13" t="s">
        <v>35</v>
      </c>
      <c r="AX279" s="13" t="s">
        <v>73</v>
      </c>
      <c r="AY279" s="153" t="s">
        <v>134</v>
      </c>
    </row>
    <row r="280" spans="2:65" s="13" customFormat="1">
      <c r="B280" s="152"/>
      <c r="D280" s="140" t="s">
        <v>147</v>
      </c>
      <c r="E280" s="153" t="s">
        <v>19</v>
      </c>
      <c r="F280" s="154" t="s">
        <v>340</v>
      </c>
      <c r="H280" s="155">
        <v>9.6</v>
      </c>
      <c r="I280" s="156"/>
      <c r="L280" s="152"/>
      <c r="M280" s="157"/>
      <c r="T280" s="158"/>
      <c r="AT280" s="153" t="s">
        <v>147</v>
      </c>
      <c r="AU280" s="153" t="s">
        <v>82</v>
      </c>
      <c r="AV280" s="13" t="s">
        <v>82</v>
      </c>
      <c r="AW280" s="13" t="s">
        <v>35</v>
      </c>
      <c r="AX280" s="13" t="s">
        <v>73</v>
      </c>
      <c r="AY280" s="153" t="s">
        <v>134</v>
      </c>
    </row>
    <row r="281" spans="2:65" s="13" customFormat="1">
      <c r="B281" s="152"/>
      <c r="D281" s="140" t="s">
        <v>147</v>
      </c>
      <c r="E281" s="153" t="s">
        <v>19</v>
      </c>
      <c r="F281" s="154" t="s">
        <v>341</v>
      </c>
      <c r="H281" s="155">
        <v>6</v>
      </c>
      <c r="I281" s="156"/>
      <c r="L281" s="152"/>
      <c r="M281" s="157"/>
      <c r="T281" s="158"/>
      <c r="AT281" s="153" t="s">
        <v>147</v>
      </c>
      <c r="AU281" s="153" t="s">
        <v>82</v>
      </c>
      <c r="AV281" s="13" t="s">
        <v>82</v>
      </c>
      <c r="AW281" s="13" t="s">
        <v>35</v>
      </c>
      <c r="AX281" s="13" t="s">
        <v>73</v>
      </c>
      <c r="AY281" s="153" t="s">
        <v>134</v>
      </c>
    </row>
    <row r="282" spans="2:65" s="12" customFormat="1">
      <c r="B282" s="146"/>
      <c r="D282" s="140" t="s">
        <v>147</v>
      </c>
      <c r="E282" s="147" t="s">
        <v>19</v>
      </c>
      <c r="F282" s="148" t="s">
        <v>342</v>
      </c>
      <c r="H282" s="147" t="s">
        <v>19</v>
      </c>
      <c r="I282" s="149"/>
      <c r="L282" s="146"/>
      <c r="M282" s="150"/>
      <c r="T282" s="151"/>
      <c r="AT282" s="147" t="s">
        <v>147</v>
      </c>
      <c r="AU282" s="147" t="s">
        <v>82</v>
      </c>
      <c r="AV282" s="12" t="s">
        <v>78</v>
      </c>
      <c r="AW282" s="12" t="s">
        <v>35</v>
      </c>
      <c r="AX282" s="12" t="s">
        <v>73</v>
      </c>
      <c r="AY282" s="147" t="s">
        <v>134</v>
      </c>
    </row>
    <row r="283" spans="2:65" s="13" customFormat="1">
      <c r="B283" s="152"/>
      <c r="D283" s="140" t="s">
        <v>147</v>
      </c>
      <c r="E283" s="153" t="s">
        <v>19</v>
      </c>
      <c r="F283" s="154" t="s">
        <v>343</v>
      </c>
      <c r="H283" s="155">
        <v>5.5</v>
      </c>
      <c r="I283" s="156"/>
      <c r="L283" s="152"/>
      <c r="M283" s="157"/>
      <c r="T283" s="158"/>
      <c r="AT283" s="153" t="s">
        <v>147</v>
      </c>
      <c r="AU283" s="153" t="s">
        <v>82</v>
      </c>
      <c r="AV283" s="13" t="s">
        <v>82</v>
      </c>
      <c r="AW283" s="13" t="s">
        <v>35</v>
      </c>
      <c r="AX283" s="13" t="s">
        <v>73</v>
      </c>
      <c r="AY283" s="153" t="s">
        <v>134</v>
      </c>
    </row>
    <row r="284" spans="2:65" s="13" customFormat="1">
      <c r="B284" s="152"/>
      <c r="D284" s="140" t="s">
        <v>147</v>
      </c>
      <c r="E284" s="153" t="s">
        <v>19</v>
      </c>
      <c r="F284" s="154" t="s">
        <v>344</v>
      </c>
      <c r="H284" s="155">
        <v>4.9000000000000004</v>
      </c>
      <c r="I284" s="156"/>
      <c r="L284" s="152"/>
      <c r="M284" s="157"/>
      <c r="T284" s="158"/>
      <c r="AT284" s="153" t="s">
        <v>147</v>
      </c>
      <c r="AU284" s="153" t="s">
        <v>82</v>
      </c>
      <c r="AV284" s="13" t="s">
        <v>82</v>
      </c>
      <c r="AW284" s="13" t="s">
        <v>35</v>
      </c>
      <c r="AX284" s="13" t="s">
        <v>73</v>
      </c>
      <c r="AY284" s="153" t="s">
        <v>134</v>
      </c>
    </row>
    <row r="285" spans="2:65" s="14" customFormat="1">
      <c r="B285" s="159"/>
      <c r="D285" s="140" t="s">
        <v>147</v>
      </c>
      <c r="E285" s="160" t="s">
        <v>19</v>
      </c>
      <c r="F285" s="161" t="s">
        <v>186</v>
      </c>
      <c r="H285" s="162">
        <v>176</v>
      </c>
      <c r="I285" s="163"/>
      <c r="L285" s="159"/>
      <c r="M285" s="164"/>
      <c r="T285" s="165"/>
      <c r="AT285" s="160" t="s">
        <v>147</v>
      </c>
      <c r="AU285" s="160" t="s">
        <v>82</v>
      </c>
      <c r="AV285" s="14" t="s">
        <v>141</v>
      </c>
      <c r="AW285" s="14" t="s">
        <v>35</v>
      </c>
      <c r="AX285" s="14" t="s">
        <v>78</v>
      </c>
      <c r="AY285" s="160" t="s">
        <v>134</v>
      </c>
    </row>
    <row r="286" spans="2:65" s="1" customFormat="1" ht="24.15" customHeight="1">
      <c r="B286" s="32"/>
      <c r="C286" s="166" t="s">
        <v>345</v>
      </c>
      <c r="D286" s="166" t="s">
        <v>217</v>
      </c>
      <c r="E286" s="167" t="s">
        <v>346</v>
      </c>
      <c r="F286" s="168" t="s">
        <v>347</v>
      </c>
      <c r="G286" s="169" t="s">
        <v>333</v>
      </c>
      <c r="H286" s="170">
        <v>145.41999999999999</v>
      </c>
      <c r="I286" s="171"/>
      <c r="J286" s="172">
        <f>ROUND(I286*H286,2)</f>
        <v>0</v>
      </c>
      <c r="K286" s="168" t="s">
        <v>140</v>
      </c>
      <c r="L286" s="173"/>
      <c r="M286" s="174" t="s">
        <v>19</v>
      </c>
      <c r="N286" s="175" t="s">
        <v>45</v>
      </c>
      <c r="P286" s="136">
        <f>O286*H286</f>
        <v>0</v>
      </c>
      <c r="Q286" s="136">
        <v>4.0000000000000003E-5</v>
      </c>
      <c r="R286" s="136">
        <f>Q286*H286</f>
        <v>5.8167999999999996E-3</v>
      </c>
      <c r="S286" s="136">
        <v>0</v>
      </c>
      <c r="T286" s="137">
        <f>S286*H286</f>
        <v>0</v>
      </c>
      <c r="AR286" s="138" t="s">
        <v>149</v>
      </c>
      <c r="AT286" s="138" t="s">
        <v>217</v>
      </c>
      <c r="AU286" s="138" t="s">
        <v>82</v>
      </c>
      <c r="AY286" s="17" t="s">
        <v>134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82</v>
      </c>
      <c r="BK286" s="139">
        <f>ROUND(I286*H286,2)</f>
        <v>0</v>
      </c>
      <c r="BL286" s="17" t="s">
        <v>141</v>
      </c>
      <c r="BM286" s="138" t="s">
        <v>348</v>
      </c>
    </row>
    <row r="287" spans="2:65" s="1" customFormat="1" ht="19.2">
      <c r="B287" s="32"/>
      <c r="D287" s="140" t="s">
        <v>143</v>
      </c>
      <c r="F287" s="141" t="s">
        <v>347</v>
      </c>
      <c r="I287" s="142"/>
      <c r="L287" s="32"/>
      <c r="M287" s="143"/>
      <c r="T287" s="51"/>
      <c r="AT287" s="17" t="s">
        <v>143</v>
      </c>
      <c r="AU287" s="17" t="s">
        <v>82</v>
      </c>
    </row>
    <row r="288" spans="2:65" s="12" customFormat="1">
      <c r="B288" s="146"/>
      <c r="D288" s="140" t="s">
        <v>147</v>
      </c>
      <c r="E288" s="147" t="s">
        <v>19</v>
      </c>
      <c r="F288" s="148" t="s">
        <v>304</v>
      </c>
      <c r="H288" s="147" t="s">
        <v>19</v>
      </c>
      <c r="I288" s="149"/>
      <c r="L288" s="146"/>
      <c r="M288" s="150"/>
      <c r="T288" s="151"/>
      <c r="AT288" s="147" t="s">
        <v>147</v>
      </c>
      <c r="AU288" s="147" t="s">
        <v>82</v>
      </c>
      <c r="AV288" s="12" t="s">
        <v>78</v>
      </c>
      <c r="AW288" s="12" t="s">
        <v>35</v>
      </c>
      <c r="AX288" s="12" t="s">
        <v>73</v>
      </c>
      <c r="AY288" s="147" t="s">
        <v>134</v>
      </c>
    </row>
    <row r="289" spans="2:65" s="13" customFormat="1">
      <c r="B289" s="152"/>
      <c r="D289" s="140" t="s">
        <v>147</v>
      </c>
      <c r="E289" s="153" t="s">
        <v>19</v>
      </c>
      <c r="F289" s="154" t="s">
        <v>349</v>
      </c>
      <c r="H289" s="155">
        <v>24</v>
      </c>
      <c r="I289" s="156"/>
      <c r="L289" s="152"/>
      <c r="M289" s="157"/>
      <c r="T289" s="158"/>
      <c r="AT289" s="153" t="s">
        <v>147</v>
      </c>
      <c r="AU289" s="153" t="s">
        <v>82</v>
      </c>
      <c r="AV289" s="13" t="s">
        <v>82</v>
      </c>
      <c r="AW289" s="13" t="s">
        <v>35</v>
      </c>
      <c r="AX289" s="13" t="s">
        <v>73</v>
      </c>
      <c r="AY289" s="153" t="s">
        <v>134</v>
      </c>
    </row>
    <row r="290" spans="2:65" s="13" customFormat="1">
      <c r="B290" s="152"/>
      <c r="D290" s="140" t="s">
        <v>147</v>
      </c>
      <c r="E290" s="153" t="s">
        <v>19</v>
      </c>
      <c r="F290" s="154" t="s">
        <v>350</v>
      </c>
      <c r="H290" s="155">
        <v>58.5</v>
      </c>
      <c r="I290" s="156"/>
      <c r="L290" s="152"/>
      <c r="M290" s="157"/>
      <c r="T290" s="158"/>
      <c r="AT290" s="153" t="s">
        <v>147</v>
      </c>
      <c r="AU290" s="153" t="s">
        <v>82</v>
      </c>
      <c r="AV290" s="13" t="s">
        <v>82</v>
      </c>
      <c r="AW290" s="13" t="s">
        <v>35</v>
      </c>
      <c r="AX290" s="13" t="s">
        <v>73</v>
      </c>
      <c r="AY290" s="153" t="s">
        <v>134</v>
      </c>
    </row>
    <row r="291" spans="2:65" s="13" customFormat="1">
      <c r="B291" s="152"/>
      <c r="D291" s="140" t="s">
        <v>147</v>
      </c>
      <c r="E291" s="153" t="s">
        <v>19</v>
      </c>
      <c r="F291" s="154" t="s">
        <v>351</v>
      </c>
      <c r="H291" s="155">
        <v>27.3</v>
      </c>
      <c r="I291" s="156"/>
      <c r="L291" s="152"/>
      <c r="M291" s="157"/>
      <c r="T291" s="158"/>
      <c r="AT291" s="153" t="s">
        <v>147</v>
      </c>
      <c r="AU291" s="153" t="s">
        <v>82</v>
      </c>
      <c r="AV291" s="13" t="s">
        <v>82</v>
      </c>
      <c r="AW291" s="13" t="s">
        <v>35</v>
      </c>
      <c r="AX291" s="13" t="s">
        <v>73</v>
      </c>
      <c r="AY291" s="153" t="s">
        <v>134</v>
      </c>
    </row>
    <row r="292" spans="2:65" s="13" customFormat="1">
      <c r="B292" s="152"/>
      <c r="D292" s="140" t="s">
        <v>147</v>
      </c>
      <c r="E292" s="153" t="s">
        <v>19</v>
      </c>
      <c r="F292" s="154" t="s">
        <v>352</v>
      </c>
      <c r="H292" s="155">
        <v>7.8</v>
      </c>
      <c r="I292" s="156"/>
      <c r="L292" s="152"/>
      <c r="M292" s="157"/>
      <c r="T292" s="158"/>
      <c r="AT292" s="153" t="s">
        <v>147</v>
      </c>
      <c r="AU292" s="153" t="s">
        <v>82</v>
      </c>
      <c r="AV292" s="13" t="s">
        <v>82</v>
      </c>
      <c r="AW292" s="13" t="s">
        <v>35</v>
      </c>
      <c r="AX292" s="13" t="s">
        <v>73</v>
      </c>
      <c r="AY292" s="153" t="s">
        <v>134</v>
      </c>
    </row>
    <row r="293" spans="2:65" s="13" customFormat="1">
      <c r="B293" s="152"/>
      <c r="D293" s="140" t="s">
        <v>147</v>
      </c>
      <c r="E293" s="153" t="s">
        <v>19</v>
      </c>
      <c r="F293" s="154" t="s">
        <v>353</v>
      </c>
      <c r="H293" s="155">
        <v>4.2</v>
      </c>
      <c r="I293" s="156"/>
      <c r="L293" s="152"/>
      <c r="M293" s="157"/>
      <c r="T293" s="158"/>
      <c r="AT293" s="153" t="s">
        <v>147</v>
      </c>
      <c r="AU293" s="153" t="s">
        <v>82</v>
      </c>
      <c r="AV293" s="13" t="s">
        <v>82</v>
      </c>
      <c r="AW293" s="13" t="s">
        <v>35</v>
      </c>
      <c r="AX293" s="13" t="s">
        <v>73</v>
      </c>
      <c r="AY293" s="153" t="s">
        <v>134</v>
      </c>
    </row>
    <row r="294" spans="2:65" s="12" customFormat="1">
      <c r="B294" s="146"/>
      <c r="D294" s="140" t="s">
        <v>147</v>
      </c>
      <c r="E294" s="147" t="s">
        <v>19</v>
      </c>
      <c r="F294" s="148" t="s">
        <v>342</v>
      </c>
      <c r="H294" s="147" t="s">
        <v>19</v>
      </c>
      <c r="I294" s="149"/>
      <c r="L294" s="146"/>
      <c r="M294" s="150"/>
      <c r="T294" s="151"/>
      <c r="AT294" s="147" t="s">
        <v>147</v>
      </c>
      <c r="AU294" s="147" t="s">
        <v>82</v>
      </c>
      <c r="AV294" s="12" t="s">
        <v>78</v>
      </c>
      <c r="AW294" s="12" t="s">
        <v>35</v>
      </c>
      <c r="AX294" s="12" t="s">
        <v>73</v>
      </c>
      <c r="AY294" s="147" t="s">
        <v>134</v>
      </c>
    </row>
    <row r="295" spans="2:65" s="13" customFormat="1">
      <c r="B295" s="152"/>
      <c r="D295" s="140" t="s">
        <v>147</v>
      </c>
      <c r="E295" s="153" t="s">
        <v>19</v>
      </c>
      <c r="F295" s="154" t="s">
        <v>343</v>
      </c>
      <c r="H295" s="155">
        <v>5.5</v>
      </c>
      <c r="I295" s="156"/>
      <c r="L295" s="152"/>
      <c r="M295" s="157"/>
      <c r="T295" s="158"/>
      <c r="AT295" s="153" t="s">
        <v>147</v>
      </c>
      <c r="AU295" s="153" t="s">
        <v>82</v>
      </c>
      <c r="AV295" s="13" t="s">
        <v>82</v>
      </c>
      <c r="AW295" s="13" t="s">
        <v>35</v>
      </c>
      <c r="AX295" s="13" t="s">
        <v>73</v>
      </c>
      <c r="AY295" s="153" t="s">
        <v>134</v>
      </c>
    </row>
    <row r="296" spans="2:65" s="13" customFormat="1">
      <c r="B296" s="152"/>
      <c r="D296" s="140" t="s">
        <v>147</v>
      </c>
      <c r="E296" s="153" t="s">
        <v>19</v>
      </c>
      <c r="F296" s="154" t="s">
        <v>344</v>
      </c>
      <c r="H296" s="155">
        <v>4.9000000000000004</v>
      </c>
      <c r="I296" s="156"/>
      <c r="L296" s="152"/>
      <c r="M296" s="157"/>
      <c r="T296" s="158"/>
      <c r="AT296" s="153" t="s">
        <v>147</v>
      </c>
      <c r="AU296" s="153" t="s">
        <v>82</v>
      </c>
      <c r="AV296" s="13" t="s">
        <v>82</v>
      </c>
      <c r="AW296" s="13" t="s">
        <v>35</v>
      </c>
      <c r="AX296" s="13" t="s">
        <v>73</v>
      </c>
      <c r="AY296" s="153" t="s">
        <v>134</v>
      </c>
    </row>
    <row r="297" spans="2:65" s="14" customFormat="1">
      <c r="B297" s="159"/>
      <c r="D297" s="140" t="s">
        <v>147</v>
      </c>
      <c r="E297" s="160" t="s">
        <v>19</v>
      </c>
      <c r="F297" s="161" t="s">
        <v>186</v>
      </c>
      <c r="H297" s="162">
        <v>132.19999999999999</v>
      </c>
      <c r="I297" s="163"/>
      <c r="L297" s="159"/>
      <c r="M297" s="164"/>
      <c r="T297" s="165"/>
      <c r="AT297" s="160" t="s">
        <v>147</v>
      </c>
      <c r="AU297" s="160" t="s">
        <v>82</v>
      </c>
      <c r="AV297" s="14" t="s">
        <v>141</v>
      </c>
      <c r="AW297" s="14" t="s">
        <v>35</v>
      </c>
      <c r="AX297" s="14" t="s">
        <v>78</v>
      </c>
      <c r="AY297" s="160" t="s">
        <v>134</v>
      </c>
    </row>
    <row r="298" spans="2:65" s="13" customFormat="1">
      <c r="B298" s="152"/>
      <c r="D298" s="140" t="s">
        <v>147</v>
      </c>
      <c r="F298" s="154" t="s">
        <v>354</v>
      </c>
      <c r="H298" s="155">
        <v>145.41999999999999</v>
      </c>
      <c r="I298" s="156"/>
      <c r="L298" s="152"/>
      <c r="M298" s="157"/>
      <c r="T298" s="158"/>
      <c r="AT298" s="153" t="s">
        <v>147</v>
      </c>
      <c r="AU298" s="153" t="s">
        <v>82</v>
      </c>
      <c r="AV298" s="13" t="s">
        <v>82</v>
      </c>
      <c r="AW298" s="13" t="s">
        <v>4</v>
      </c>
      <c r="AX298" s="13" t="s">
        <v>78</v>
      </c>
      <c r="AY298" s="153" t="s">
        <v>134</v>
      </c>
    </row>
    <row r="299" spans="2:65" s="1" customFormat="1" ht="24.15" customHeight="1">
      <c r="B299" s="32"/>
      <c r="C299" s="166" t="s">
        <v>355</v>
      </c>
      <c r="D299" s="166" t="s">
        <v>217</v>
      </c>
      <c r="E299" s="167" t="s">
        <v>356</v>
      </c>
      <c r="F299" s="168" t="s">
        <v>357</v>
      </c>
      <c r="G299" s="169" t="s">
        <v>333</v>
      </c>
      <c r="H299" s="170">
        <v>50.82</v>
      </c>
      <c r="I299" s="171"/>
      <c r="J299" s="172">
        <f>ROUND(I299*H299,2)</f>
        <v>0</v>
      </c>
      <c r="K299" s="168" t="s">
        <v>140</v>
      </c>
      <c r="L299" s="173"/>
      <c r="M299" s="174" t="s">
        <v>19</v>
      </c>
      <c r="N299" s="175" t="s">
        <v>45</v>
      </c>
      <c r="P299" s="136">
        <f>O299*H299</f>
        <v>0</v>
      </c>
      <c r="Q299" s="136">
        <v>2.9999999999999997E-4</v>
      </c>
      <c r="R299" s="136">
        <f>Q299*H299</f>
        <v>1.5245999999999999E-2</v>
      </c>
      <c r="S299" s="136">
        <v>0</v>
      </c>
      <c r="T299" s="137">
        <f>S299*H299</f>
        <v>0</v>
      </c>
      <c r="AR299" s="138" t="s">
        <v>149</v>
      </c>
      <c r="AT299" s="138" t="s">
        <v>217</v>
      </c>
      <c r="AU299" s="138" t="s">
        <v>82</v>
      </c>
      <c r="AY299" s="17" t="s">
        <v>134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7" t="s">
        <v>82</v>
      </c>
      <c r="BK299" s="139">
        <f>ROUND(I299*H299,2)</f>
        <v>0</v>
      </c>
      <c r="BL299" s="17" t="s">
        <v>141</v>
      </c>
      <c r="BM299" s="138" t="s">
        <v>358</v>
      </c>
    </row>
    <row r="300" spans="2:65" s="1" customFormat="1" ht="19.2">
      <c r="B300" s="32"/>
      <c r="D300" s="140" t="s">
        <v>143</v>
      </c>
      <c r="F300" s="141" t="s">
        <v>357</v>
      </c>
      <c r="I300" s="142"/>
      <c r="L300" s="32"/>
      <c r="M300" s="143"/>
      <c r="T300" s="51"/>
      <c r="AT300" s="17" t="s">
        <v>143</v>
      </c>
      <c r="AU300" s="17" t="s">
        <v>82</v>
      </c>
    </row>
    <row r="301" spans="2:65" s="12" customFormat="1">
      <c r="B301" s="146"/>
      <c r="D301" s="140" t="s">
        <v>147</v>
      </c>
      <c r="E301" s="147" t="s">
        <v>19</v>
      </c>
      <c r="F301" s="148" t="s">
        <v>304</v>
      </c>
      <c r="H301" s="147" t="s">
        <v>19</v>
      </c>
      <c r="I301" s="149"/>
      <c r="L301" s="146"/>
      <c r="M301" s="150"/>
      <c r="T301" s="151"/>
      <c r="AT301" s="147" t="s">
        <v>147</v>
      </c>
      <c r="AU301" s="147" t="s">
        <v>82</v>
      </c>
      <c r="AV301" s="12" t="s">
        <v>78</v>
      </c>
      <c r="AW301" s="12" t="s">
        <v>35</v>
      </c>
      <c r="AX301" s="12" t="s">
        <v>73</v>
      </c>
      <c r="AY301" s="147" t="s">
        <v>134</v>
      </c>
    </row>
    <row r="302" spans="2:65" s="13" customFormat="1">
      <c r="B302" s="152"/>
      <c r="D302" s="140" t="s">
        <v>147</v>
      </c>
      <c r="E302" s="153" t="s">
        <v>19</v>
      </c>
      <c r="F302" s="154" t="s">
        <v>359</v>
      </c>
      <c r="H302" s="155">
        <v>9</v>
      </c>
      <c r="I302" s="156"/>
      <c r="L302" s="152"/>
      <c r="M302" s="157"/>
      <c r="T302" s="158"/>
      <c r="AT302" s="153" t="s">
        <v>147</v>
      </c>
      <c r="AU302" s="153" t="s">
        <v>82</v>
      </c>
      <c r="AV302" s="13" t="s">
        <v>82</v>
      </c>
      <c r="AW302" s="13" t="s">
        <v>35</v>
      </c>
      <c r="AX302" s="13" t="s">
        <v>73</v>
      </c>
      <c r="AY302" s="153" t="s">
        <v>134</v>
      </c>
    </row>
    <row r="303" spans="2:65" s="13" customFormat="1">
      <c r="B303" s="152"/>
      <c r="D303" s="140" t="s">
        <v>147</v>
      </c>
      <c r="E303" s="153" t="s">
        <v>19</v>
      </c>
      <c r="F303" s="154" t="s">
        <v>360</v>
      </c>
      <c r="H303" s="155">
        <v>19.5</v>
      </c>
      <c r="I303" s="156"/>
      <c r="L303" s="152"/>
      <c r="M303" s="157"/>
      <c r="T303" s="158"/>
      <c r="AT303" s="153" t="s">
        <v>147</v>
      </c>
      <c r="AU303" s="153" t="s">
        <v>82</v>
      </c>
      <c r="AV303" s="13" t="s">
        <v>82</v>
      </c>
      <c r="AW303" s="13" t="s">
        <v>35</v>
      </c>
      <c r="AX303" s="13" t="s">
        <v>73</v>
      </c>
      <c r="AY303" s="153" t="s">
        <v>134</v>
      </c>
    </row>
    <row r="304" spans="2:65" s="13" customFormat="1">
      <c r="B304" s="152"/>
      <c r="D304" s="140" t="s">
        <v>147</v>
      </c>
      <c r="E304" s="153" t="s">
        <v>19</v>
      </c>
      <c r="F304" s="154" t="s">
        <v>361</v>
      </c>
      <c r="H304" s="155">
        <v>11.7</v>
      </c>
      <c r="I304" s="156"/>
      <c r="L304" s="152"/>
      <c r="M304" s="157"/>
      <c r="T304" s="158"/>
      <c r="AT304" s="153" t="s">
        <v>147</v>
      </c>
      <c r="AU304" s="153" t="s">
        <v>82</v>
      </c>
      <c r="AV304" s="13" t="s">
        <v>82</v>
      </c>
      <c r="AW304" s="13" t="s">
        <v>35</v>
      </c>
      <c r="AX304" s="13" t="s">
        <v>73</v>
      </c>
      <c r="AY304" s="153" t="s">
        <v>134</v>
      </c>
    </row>
    <row r="305" spans="2:65" s="13" customFormat="1">
      <c r="B305" s="152"/>
      <c r="D305" s="140" t="s">
        <v>147</v>
      </c>
      <c r="E305" s="153" t="s">
        <v>19</v>
      </c>
      <c r="F305" s="154" t="s">
        <v>362</v>
      </c>
      <c r="H305" s="155">
        <v>1.8</v>
      </c>
      <c r="I305" s="156"/>
      <c r="L305" s="152"/>
      <c r="M305" s="157"/>
      <c r="T305" s="158"/>
      <c r="AT305" s="153" t="s">
        <v>147</v>
      </c>
      <c r="AU305" s="153" t="s">
        <v>82</v>
      </c>
      <c r="AV305" s="13" t="s">
        <v>82</v>
      </c>
      <c r="AW305" s="13" t="s">
        <v>35</v>
      </c>
      <c r="AX305" s="13" t="s">
        <v>73</v>
      </c>
      <c r="AY305" s="153" t="s">
        <v>134</v>
      </c>
    </row>
    <row r="306" spans="2:65" s="13" customFormat="1">
      <c r="B306" s="152"/>
      <c r="D306" s="140" t="s">
        <v>147</v>
      </c>
      <c r="E306" s="153" t="s">
        <v>19</v>
      </c>
      <c r="F306" s="154" t="s">
        <v>362</v>
      </c>
      <c r="H306" s="155">
        <v>1.8</v>
      </c>
      <c r="I306" s="156"/>
      <c r="L306" s="152"/>
      <c r="M306" s="157"/>
      <c r="T306" s="158"/>
      <c r="AT306" s="153" t="s">
        <v>147</v>
      </c>
      <c r="AU306" s="153" t="s">
        <v>82</v>
      </c>
      <c r="AV306" s="13" t="s">
        <v>82</v>
      </c>
      <c r="AW306" s="13" t="s">
        <v>35</v>
      </c>
      <c r="AX306" s="13" t="s">
        <v>73</v>
      </c>
      <c r="AY306" s="153" t="s">
        <v>134</v>
      </c>
    </row>
    <row r="307" spans="2:65" s="12" customFormat="1">
      <c r="B307" s="146"/>
      <c r="D307" s="140" t="s">
        <v>147</v>
      </c>
      <c r="E307" s="147" t="s">
        <v>19</v>
      </c>
      <c r="F307" s="148" t="s">
        <v>342</v>
      </c>
      <c r="H307" s="147" t="s">
        <v>19</v>
      </c>
      <c r="I307" s="149"/>
      <c r="L307" s="146"/>
      <c r="M307" s="150"/>
      <c r="T307" s="151"/>
      <c r="AT307" s="147" t="s">
        <v>147</v>
      </c>
      <c r="AU307" s="147" t="s">
        <v>82</v>
      </c>
      <c r="AV307" s="12" t="s">
        <v>78</v>
      </c>
      <c r="AW307" s="12" t="s">
        <v>35</v>
      </c>
      <c r="AX307" s="12" t="s">
        <v>73</v>
      </c>
      <c r="AY307" s="147" t="s">
        <v>134</v>
      </c>
    </row>
    <row r="308" spans="2:65" s="13" customFormat="1">
      <c r="B308" s="152"/>
      <c r="D308" s="140" t="s">
        <v>147</v>
      </c>
      <c r="E308" s="153" t="s">
        <v>19</v>
      </c>
      <c r="F308" s="154" t="s">
        <v>363</v>
      </c>
      <c r="H308" s="155">
        <v>1.5</v>
      </c>
      <c r="I308" s="156"/>
      <c r="L308" s="152"/>
      <c r="M308" s="157"/>
      <c r="T308" s="158"/>
      <c r="AT308" s="153" t="s">
        <v>147</v>
      </c>
      <c r="AU308" s="153" t="s">
        <v>82</v>
      </c>
      <c r="AV308" s="13" t="s">
        <v>82</v>
      </c>
      <c r="AW308" s="13" t="s">
        <v>35</v>
      </c>
      <c r="AX308" s="13" t="s">
        <v>73</v>
      </c>
      <c r="AY308" s="153" t="s">
        <v>134</v>
      </c>
    </row>
    <row r="309" spans="2:65" s="13" customFormat="1">
      <c r="B309" s="152"/>
      <c r="D309" s="140" t="s">
        <v>147</v>
      </c>
      <c r="E309" s="153" t="s">
        <v>19</v>
      </c>
      <c r="F309" s="154" t="s">
        <v>364</v>
      </c>
      <c r="H309" s="155">
        <v>0.9</v>
      </c>
      <c r="I309" s="156"/>
      <c r="L309" s="152"/>
      <c r="M309" s="157"/>
      <c r="T309" s="158"/>
      <c r="AT309" s="153" t="s">
        <v>147</v>
      </c>
      <c r="AU309" s="153" t="s">
        <v>82</v>
      </c>
      <c r="AV309" s="13" t="s">
        <v>82</v>
      </c>
      <c r="AW309" s="13" t="s">
        <v>35</v>
      </c>
      <c r="AX309" s="13" t="s">
        <v>73</v>
      </c>
      <c r="AY309" s="153" t="s">
        <v>134</v>
      </c>
    </row>
    <row r="310" spans="2:65" s="14" customFormat="1">
      <c r="B310" s="159"/>
      <c r="D310" s="140" t="s">
        <v>147</v>
      </c>
      <c r="E310" s="160" t="s">
        <v>19</v>
      </c>
      <c r="F310" s="161" t="s">
        <v>186</v>
      </c>
      <c r="H310" s="162">
        <v>46.2</v>
      </c>
      <c r="I310" s="163"/>
      <c r="L310" s="159"/>
      <c r="M310" s="164"/>
      <c r="T310" s="165"/>
      <c r="AT310" s="160" t="s">
        <v>147</v>
      </c>
      <c r="AU310" s="160" t="s">
        <v>82</v>
      </c>
      <c r="AV310" s="14" t="s">
        <v>141</v>
      </c>
      <c r="AW310" s="14" t="s">
        <v>35</v>
      </c>
      <c r="AX310" s="14" t="s">
        <v>78</v>
      </c>
      <c r="AY310" s="160" t="s">
        <v>134</v>
      </c>
    </row>
    <row r="311" spans="2:65" s="13" customFormat="1">
      <c r="B311" s="152"/>
      <c r="D311" s="140" t="s">
        <v>147</v>
      </c>
      <c r="F311" s="154" t="s">
        <v>365</v>
      </c>
      <c r="H311" s="155">
        <v>50.82</v>
      </c>
      <c r="I311" s="156"/>
      <c r="L311" s="152"/>
      <c r="M311" s="157"/>
      <c r="T311" s="158"/>
      <c r="AT311" s="153" t="s">
        <v>147</v>
      </c>
      <c r="AU311" s="153" t="s">
        <v>82</v>
      </c>
      <c r="AV311" s="13" t="s">
        <v>82</v>
      </c>
      <c r="AW311" s="13" t="s">
        <v>4</v>
      </c>
      <c r="AX311" s="13" t="s">
        <v>78</v>
      </c>
      <c r="AY311" s="153" t="s">
        <v>134</v>
      </c>
    </row>
    <row r="312" spans="2:65" s="1" customFormat="1" ht="24.15" customHeight="1">
      <c r="B312" s="32"/>
      <c r="C312" s="166" t="s">
        <v>366</v>
      </c>
      <c r="D312" s="166" t="s">
        <v>217</v>
      </c>
      <c r="E312" s="167" t="s">
        <v>367</v>
      </c>
      <c r="F312" s="168" t="s">
        <v>368</v>
      </c>
      <c r="G312" s="169" t="s">
        <v>333</v>
      </c>
      <c r="H312" s="170">
        <v>94.6</v>
      </c>
      <c r="I312" s="171"/>
      <c r="J312" s="172">
        <f>ROUND(I312*H312,2)</f>
        <v>0</v>
      </c>
      <c r="K312" s="168" t="s">
        <v>140</v>
      </c>
      <c r="L312" s="173"/>
      <c r="M312" s="174" t="s">
        <v>19</v>
      </c>
      <c r="N312" s="175" t="s">
        <v>45</v>
      </c>
      <c r="P312" s="136">
        <f>O312*H312</f>
        <v>0</v>
      </c>
      <c r="Q312" s="136">
        <v>1.2E-4</v>
      </c>
      <c r="R312" s="136">
        <f>Q312*H312</f>
        <v>1.1351999999999999E-2</v>
      </c>
      <c r="S312" s="136">
        <v>0</v>
      </c>
      <c r="T312" s="137">
        <f>S312*H312</f>
        <v>0</v>
      </c>
      <c r="AR312" s="138" t="s">
        <v>149</v>
      </c>
      <c r="AT312" s="138" t="s">
        <v>217</v>
      </c>
      <c r="AU312" s="138" t="s">
        <v>82</v>
      </c>
      <c r="AY312" s="17" t="s">
        <v>134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7" t="s">
        <v>82</v>
      </c>
      <c r="BK312" s="139">
        <f>ROUND(I312*H312,2)</f>
        <v>0</v>
      </c>
      <c r="BL312" s="17" t="s">
        <v>141</v>
      </c>
      <c r="BM312" s="138" t="s">
        <v>369</v>
      </c>
    </row>
    <row r="313" spans="2:65" s="1" customFormat="1" ht="19.2">
      <c r="B313" s="32"/>
      <c r="D313" s="140" t="s">
        <v>143</v>
      </c>
      <c r="F313" s="141" t="s">
        <v>368</v>
      </c>
      <c r="I313" s="142"/>
      <c r="L313" s="32"/>
      <c r="M313" s="143"/>
      <c r="T313" s="51"/>
      <c r="AT313" s="17" t="s">
        <v>143</v>
      </c>
      <c r="AU313" s="17" t="s">
        <v>82</v>
      </c>
    </row>
    <row r="314" spans="2:65" s="12" customFormat="1">
      <c r="B314" s="146"/>
      <c r="D314" s="140" t="s">
        <v>147</v>
      </c>
      <c r="E314" s="147" t="s">
        <v>19</v>
      </c>
      <c r="F314" s="148" t="s">
        <v>304</v>
      </c>
      <c r="H314" s="147" t="s">
        <v>19</v>
      </c>
      <c r="I314" s="149"/>
      <c r="L314" s="146"/>
      <c r="M314" s="150"/>
      <c r="T314" s="151"/>
      <c r="AT314" s="147" t="s">
        <v>147</v>
      </c>
      <c r="AU314" s="147" t="s">
        <v>82</v>
      </c>
      <c r="AV314" s="12" t="s">
        <v>78</v>
      </c>
      <c r="AW314" s="12" t="s">
        <v>35</v>
      </c>
      <c r="AX314" s="12" t="s">
        <v>73</v>
      </c>
      <c r="AY314" s="147" t="s">
        <v>134</v>
      </c>
    </row>
    <row r="315" spans="2:65" s="13" customFormat="1">
      <c r="B315" s="152"/>
      <c r="D315" s="140" t="s">
        <v>147</v>
      </c>
      <c r="E315" s="153" t="s">
        <v>19</v>
      </c>
      <c r="F315" s="154" t="s">
        <v>370</v>
      </c>
      <c r="H315" s="155">
        <v>15</v>
      </c>
      <c r="I315" s="156"/>
      <c r="L315" s="152"/>
      <c r="M315" s="157"/>
      <c r="T315" s="158"/>
      <c r="AT315" s="153" t="s">
        <v>147</v>
      </c>
      <c r="AU315" s="153" t="s">
        <v>82</v>
      </c>
      <c r="AV315" s="13" t="s">
        <v>82</v>
      </c>
      <c r="AW315" s="13" t="s">
        <v>35</v>
      </c>
      <c r="AX315" s="13" t="s">
        <v>73</v>
      </c>
      <c r="AY315" s="153" t="s">
        <v>134</v>
      </c>
    </row>
    <row r="316" spans="2:65" s="13" customFormat="1">
      <c r="B316" s="152"/>
      <c r="D316" s="140" t="s">
        <v>147</v>
      </c>
      <c r="E316" s="153" t="s">
        <v>19</v>
      </c>
      <c r="F316" s="154" t="s">
        <v>371</v>
      </c>
      <c r="H316" s="155">
        <v>39</v>
      </c>
      <c r="I316" s="156"/>
      <c r="L316" s="152"/>
      <c r="M316" s="157"/>
      <c r="T316" s="158"/>
      <c r="AT316" s="153" t="s">
        <v>147</v>
      </c>
      <c r="AU316" s="153" t="s">
        <v>82</v>
      </c>
      <c r="AV316" s="13" t="s">
        <v>82</v>
      </c>
      <c r="AW316" s="13" t="s">
        <v>35</v>
      </c>
      <c r="AX316" s="13" t="s">
        <v>73</v>
      </c>
      <c r="AY316" s="153" t="s">
        <v>134</v>
      </c>
    </row>
    <row r="317" spans="2:65" s="13" customFormat="1">
      <c r="B317" s="152"/>
      <c r="D317" s="140" t="s">
        <v>147</v>
      </c>
      <c r="E317" s="153" t="s">
        <v>19</v>
      </c>
      <c r="F317" s="154" t="s">
        <v>372</v>
      </c>
      <c r="H317" s="155">
        <v>15.6</v>
      </c>
      <c r="I317" s="156"/>
      <c r="L317" s="152"/>
      <c r="M317" s="157"/>
      <c r="T317" s="158"/>
      <c r="AT317" s="153" t="s">
        <v>147</v>
      </c>
      <c r="AU317" s="153" t="s">
        <v>82</v>
      </c>
      <c r="AV317" s="13" t="s">
        <v>82</v>
      </c>
      <c r="AW317" s="13" t="s">
        <v>35</v>
      </c>
      <c r="AX317" s="13" t="s">
        <v>73</v>
      </c>
      <c r="AY317" s="153" t="s">
        <v>134</v>
      </c>
    </row>
    <row r="318" spans="2:65" s="13" customFormat="1">
      <c r="B318" s="152"/>
      <c r="D318" s="140" t="s">
        <v>147</v>
      </c>
      <c r="E318" s="153" t="s">
        <v>19</v>
      </c>
      <c r="F318" s="154" t="s">
        <v>373</v>
      </c>
      <c r="H318" s="155">
        <v>6</v>
      </c>
      <c r="I318" s="156"/>
      <c r="L318" s="152"/>
      <c r="M318" s="157"/>
      <c r="T318" s="158"/>
      <c r="AT318" s="153" t="s">
        <v>147</v>
      </c>
      <c r="AU318" s="153" t="s">
        <v>82</v>
      </c>
      <c r="AV318" s="13" t="s">
        <v>82</v>
      </c>
      <c r="AW318" s="13" t="s">
        <v>35</v>
      </c>
      <c r="AX318" s="13" t="s">
        <v>73</v>
      </c>
      <c r="AY318" s="153" t="s">
        <v>134</v>
      </c>
    </row>
    <row r="319" spans="2:65" s="13" customFormat="1">
      <c r="B319" s="152"/>
      <c r="D319" s="140" t="s">
        <v>147</v>
      </c>
      <c r="E319" s="153" t="s">
        <v>19</v>
      </c>
      <c r="F319" s="154" t="s">
        <v>374</v>
      </c>
      <c r="H319" s="155">
        <v>2.4</v>
      </c>
      <c r="I319" s="156"/>
      <c r="L319" s="152"/>
      <c r="M319" s="157"/>
      <c r="T319" s="158"/>
      <c r="AT319" s="153" t="s">
        <v>147</v>
      </c>
      <c r="AU319" s="153" t="s">
        <v>82</v>
      </c>
      <c r="AV319" s="13" t="s">
        <v>82</v>
      </c>
      <c r="AW319" s="13" t="s">
        <v>35</v>
      </c>
      <c r="AX319" s="13" t="s">
        <v>73</v>
      </c>
      <c r="AY319" s="153" t="s">
        <v>134</v>
      </c>
    </row>
    <row r="320" spans="2:65" s="12" customFormat="1">
      <c r="B320" s="146"/>
      <c r="D320" s="140" t="s">
        <v>147</v>
      </c>
      <c r="E320" s="147" t="s">
        <v>19</v>
      </c>
      <c r="F320" s="148" t="s">
        <v>342</v>
      </c>
      <c r="H320" s="147" t="s">
        <v>19</v>
      </c>
      <c r="I320" s="149"/>
      <c r="L320" s="146"/>
      <c r="M320" s="150"/>
      <c r="T320" s="151"/>
      <c r="AT320" s="147" t="s">
        <v>147</v>
      </c>
      <c r="AU320" s="147" t="s">
        <v>82</v>
      </c>
      <c r="AV320" s="12" t="s">
        <v>78</v>
      </c>
      <c r="AW320" s="12" t="s">
        <v>35</v>
      </c>
      <c r="AX320" s="12" t="s">
        <v>73</v>
      </c>
      <c r="AY320" s="147" t="s">
        <v>134</v>
      </c>
    </row>
    <row r="321" spans="2:65" s="13" customFormat="1">
      <c r="B321" s="152"/>
      <c r="D321" s="140" t="s">
        <v>147</v>
      </c>
      <c r="E321" s="153" t="s">
        <v>19</v>
      </c>
      <c r="F321" s="154" t="s">
        <v>375</v>
      </c>
      <c r="H321" s="155">
        <v>4</v>
      </c>
      <c r="I321" s="156"/>
      <c r="L321" s="152"/>
      <c r="M321" s="157"/>
      <c r="T321" s="158"/>
      <c r="AT321" s="153" t="s">
        <v>147</v>
      </c>
      <c r="AU321" s="153" t="s">
        <v>82</v>
      </c>
      <c r="AV321" s="13" t="s">
        <v>82</v>
      </c>
      <c r="AW321" s="13" t="s">
        <v>35</v>
      </c>
      <c r="AX321" s="13" t="s">
        <v>73</v>
      </c>
      <c r="AY321" s="153" t="s">
        <v>134</v>
      </c>
    </row>
    <row r="322" spans="2:65" s="13" customFormat="1">
      <c r="B322" s="152"/>
      <c r="D322" s="140" t="s">
        <v>147</v>
      </c>
      <c r="E322" s="153" t="s">
        <v>19</v>
      </c>
      <c r="F322" s="154" t="s">
        <v>375</v>
      </c>
      <c r="H322" s="155">
        <v>4</v>
      </c>
      <c r="I322" s="156"/>
      <c r="L322" s="152"/>
      <c r="M322" s="157"/>
      <c r="T322" s="158"/>
      <c r="AT322" s="153" t="s">
        <v>147</v>
      </c>
      <c r="AU322" s="153" t="s">
        <v>82</v>
      </c>
      <c r="AV322" s="13" t="s">
        <v>82</v>
      </c>
      <c r="AW322" s="13" t="s">
        <v>35</v>
      </c>
      <c r="AX322" s="13" t="s">
        <v>73</v>
      </c>
      <c r="AY322" s="153" t="s">
        <v>134</v>
      </c>
    </row>
    <row r="323" spans="2:65" s="14" customFormat="1">
      <c r="B323" s="159"/>
      <c r="D323" s="140" t="s">
        <v>147</v>
      </c>
      <c r="E323" s="160" t="s">
        <v>19</v>
      </c>
      <c r="F323" s="161" t="s">
        <v>186</v>
      </c>
      <c r="H323" s="162">
        <v>86</v>
      </c>
      <c r="I323" s="163"/>
      <c r="L323" s="159"/>
      <c r="M323" s="164"/>
      <c r="T323" s="165"/>
      <c r="AT323" s="160" t="s">
        <v>147</v>
      </c>
      <c r="AU323" s="160" t="s">
        <v>82</v>
      </c>
      <c r="AV323" s="14" t="s">
        <v>141</v>
      </c>
      <c r="AW323" s="14" t="s">
        <v>35</v>
      </c>
      <c r="AX323" s="14" t="s">
        <v>78</v>
      </c>
      <c r="AY323" s="160" t="s">
        <v>134</v>
      </c>
    </row>
    <row r="324" spans="2:65" s="13" customFormat="1">
      <c r="B324" s="152"/>
      <c r="D324" s="140" t="s">
        <v>147</v>
      </c>
      <c r="F324" s="154" t="s">
        <v>376</v>
      </c>
      <c r="H324" s="155">
        <v>94.6</v>
      </c>
      <c r="I324" s="156"/>
      <c r="L324" s="152"/>
      <c r="M324" s="157"/>
      <c r="T324" s="158"/>
      <c r="AT324" s="153" t="s">
        <v>147</v>
      </c>
      <c r="AU324" s="153" t="s">
        <v>82</v>
      </c>
      <c r="AV324" s="13" t="s">
        <v>82</v>
      </c>
      <c r="AW324" s="13" t="s">
        <v>4</v>
      </c>
      <c r="AX324" s="13" t="s">
        <v>78</v>
      </c>
      <c r="AY324" s="153" t="s">
        <v>134</v>
      </c>
    </row>
    <row r="325" spans="2:65" s="1" customFormat="1" ht="44.25" customHeight="1">
      <c r="B325" s="32"/>
      <c r="C325" s="127" t="s">
        <v>377</v>
      </c>
      <c r="D325" s="127" t="s">
        <v>136</v>
      </c>
      <c r="E325" s="128" t="s">
        <v>378</v>
      </c>
      <c r="F325" s="129" t="s">
        <v>379</v>
      </c>
      <c r="G325" s="130" t="s">
        <v>139</v>
      </c>
      <c r="H325" s="131">
        <v>119</v>
      </c>
      <c r="I325" s="132"/>
      <c r="J325" s="133">
        <f>ROUND(I325*H325,2)</f>
        <v>0</v>
      </c>
      <c r="K325" s="129" t="s">
        <v>140</v>
      </c>
      <c r="L325" s="32"/>
      <c r="M325" s="134" t="s">
        <v>19</v>
      </c>
      <c r="N325" s="135" t="s">
        <v>45</v>
      </c>
      <c r="P325" s="136">
        <f>O325*H325</f>
        <v>0</v>
      </c>
      <c r="Q325" s="136">
        <v>8.5199999999999998E-3</v>
      </c>
      <c r="R325" s="136">
        <f>Q325*H325</f>
        <v>1.0138799999999999</v>
      </c>
      <c r="S325" s="136">
        <v>0</v>
      </c>
      <c r="T325" s="137">
        <f>S325*H325</f>
        <v>0</v>
      </c>
      <c r="AR325" s="138" t="s">
        <v>141</v>
      </c>
      <c r="AT325" s="138" t="s">
        <v>136</v>
      </c>
      <c r="AU325" s="138" t="s">
        <v>82</v>
      </c>
      <c r="AY325" s="17" t="s">
        <v>134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82</v>
      </c>
      <c r="BK325" s="139">
        <f>ROUND(I325*H325,2)</f>
        <v>0</v>
      </c>
      <c r="BL325" s="17" t="s">
        <v>141</v>
      </c>
      <c r="BM325" s="138" t="s">
        <v>380</v>
      </c>
    </row>
    <row r="326" spans="2:65" s="1" customFormat="1" ht="38.4">
      <c r="B326" s="32"/>
      <c r="D326" s="140" t="s">
        <v>143</v>
      </c>
      <c r="F326" s="141" t="s">
        <v>381</v>
      </c>
      <c r="I326" s="142"/>
      <c r="L326" s="32"/>
      <c r="M326" s="143"/>
      <c r="T326" s="51"/>
      <c r="AT326" s="17" t="s">
        <v>143</v>
      </c>
      <c r="AU326" s="17" t="s">
        <v>82</v>
      </c>
    </row>
    <row r="327" spans="2:65" s="1" customFormat="1">
      <c r="B327" s="32"/>
      <c r="D327" s="144" t="s">
        <v>145</v>
      </c>
      <c r="F327" s="145" t="s">
        <v>382</v>
      </c>
      <c r="I327" s="142"/>
      <c r="L327" s="32"/>
      <c r="M327" s="143"/>
      <c r="T327" s="51"/>
      <c r="AT327" s="17" t="s">
        <v>145</v>
      </c>
      <c r="AU327" s="17" t="s">
        <v>82</v>
      </c>
    </row>
    <row r="328" spans="2:65" s="12" customFormat="1">
      <c r="B328" s="146"/>
      <c r="D328" s="140" t="s">
        <v>147</v>
      </c>
      <c r="E328" s="147" t="s">
        <v>19</v>
      </c>
      <c r="F328" s="148" t="s">
        <v>297</v>
      </c>
      <c r="H328" s="147" t="s">
        <v>19</v>
      </c>
      <c r="I328" s="149"/>
      <c r="L328" s="146"/>
      <c r="M328" s="150"/>
      <c r="T328" s="151"/>
      <c r="AT328" s="147" t="s">
        <v>147</v>
      </c>
      <c r="AU328" s="147" t="s">
        <v>82</v>
      </c>
      <c r="AV328" s="12" t="s">
        <v>78</v>
      </c>
      <c r="AW328" s="12" t="s">
        <v>35</v>
      </c>
      <c r="AX328" s="12" t="s">
        <v>73</v>
      </c>
      <c r="AY328" s="147" t="s">
        <v>134</v>
      </c>
    </row>
    <row r="329" spans="2:65" s="13" customFormat="1">
      <c r="B329" s="152"/>
      <c r="D329" s="140" t="s">
        <v>147</v>
      </c>
      <c r="E329" s="153" t="s">
        <v>19</v>
      </c>
      <c r="F329" s="154" t="s">
        <v>298</v>
      </c>
      <c r="H329" s="155">
        <v>119</v>
      </c>
      <c r="I329" s="156"/>
      <c r="L329" s="152"/>
      <c r="M329" s="157"/>
      <c r="T329" s="158"/>
      <c r="AT329" s="153" t="s">
        <v>147</v>
      </c>
      <c r="AU329" s="153" t="s">
        <v>82</v>
      </c>
      <c r="AV329" s="13" t="s">
        <v>82</v>
      </c>
      <c r="AW329" s="13" t="s">
        <v>35</v>
      </c>
      <c r="AX329" s="13" t="s">
        <v>78</v>
      </c>
      <c r="AY329" s="153" t="s">
        <v>134</v>
      </c>
    </row>
    <row r="330" spans="2:65" s="1" customFormat="1" ht="24.15" customHeight="1">
      <c r="B330" s="32"/>
      <c r="C330" s="166" t="s">
        <v>383</v>
      </c>
      <c r="D330" s="166" t="s">
        <v>217</v>
      </c>
      <c r="E330" s="167" t="s">
        <v>384</v>
      </c>
      <c r="F330" s="168" t="s">
        <v>385</v>
      </c>
      <c r="G330" s="169" t="s">
        <v>139</v>
      </c>
      <c r="H330" s="170">
        <v>122.57</v>
      </c>
      <c r="I330" s="171"/>
      <c r="J330" s="172">
        <f>ROUND(I330*H330,2)</f>
        <v>0</v>
      </c>
      <c r="K330" s="168" t="s">
        <v>140</v>
      </c>
      <c r="L330" s="173"/>
      <c r="M330" s="174" t="s">
        <v>19</v>
      </c>
      <c r="N330" s="175" t="s">
        <v>45</v>
      </c>
      <c r="P330" s="136">
        <f>O330*H330</f>
        <v>0</v>
      </c>
      <c r="Q330" s="136">
        <v>3.0000000000000001E-3</v>
      </c>
      <c r="R330" s="136">
        <f>Q330*H330</f>
        <v>0.36770999999999998</v>
      </c>
      <c r="S330" s="136">
        <v>0</v>
      </c>
      <c r="T330" s="137">
        <f>S330*H330</f>
        <v>0</v>
      </c>
      <c r="AR330" s="138" t="s">
        <v>149</v>
      </c>
      <c r="AT330" s="138" t="s">
        <v>217</v>
      </c>
      <c r="AU330" s="138" t="s">
        <v>82</v>
      </c>
      <c r="AY330" s="17" t="s">
        <v>134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7" t="s">
        <v>82</v>
      </c>
      <c r="BK330" s="139">
        <f>ROUND(I330*H330,2)</f>
        <v>0</v>
      </c>
      <c r="BL330" s="17" t="s">
        <v>141</v>
      </c>
      <c r="BM330" s="138" t="s">
        <v>386</v>
      </c>
    </row>
    <row r="331" spans="2:65" s="1" customFormat="1" ht="19.2">
      <c r="B331" s="32"/>
      <c r="D331" s="140" t="s">
        <v>143</v>
      </c>
      <c r="F331" s="141" t="s">
        <v>385</v>
      </c>
      <c r="I331" s="142"/>
      <c r="L331" s="32"/>
      <c r="M331" s="143"/>
      <c r="T331" s="51"/>
      <c r="AT331" s="17" t="s">
        <v>143</v>
      </c>
      <c r="AU331" s="17" t="s">
        <v>82</v>
      </c>
    </row>
    <row r="332" spans="2:65" s="13" customFormat="1">
      <c r="B332" s="152"/>
      <c r="D332" s="140" t="s">
        <v>147</v>
      </c>
      <c r="F332" s="154" t="s">
        <v>387</v>
      </c>
      <c r="H332" s="155">
        <v>122.57</v>
      </c>
      <c r="I332" s="156"/>
      <c r="L332" s="152"/>
      <c r="M332" s="157"/>
      <c r="T332" s="158"/>
      <c r="AT332" s="153" t="s">
        <v>147</v>
      </c>
      <c r="AU332" s="153" t="s">
        <v>82</v>
      </c>
      <c r="AV332" s="13" t="s">
        <v>82</v>
      </c>
      <c r="AW332" s="13" t="s">
        <v>4</v>
      </c>
      <c r="AX332" s="13" t="s">
        <v>78</v>
      </c>
      <c r="AY332" s="153" t="s">
        <v>134</v>
      </c>
    </row>
    <row r="333" spans="2:65" s="1" customFormat="1" ht="44.25" customHeight="1">
      <c r="B333" s="32"/>
      <c r="C333" s="127" t="s">
        <v>388</v>
      </c>
      <c r="D333" s="127" t="s">
        <v>136</v>
      </c>
      <c r="E333" s="128" t="s">
        <v>389</v>
      </c>
      <c r="F333" s="129" t="s">
        <v>390</v>
      </c>
      <c r="G333" s="130" t="s">
        <v>139</v>
      </c>
      <c r="H333" s="131">
        <v>376</v>
      </c>
      <c r="I333" s="132"/>
      <c r="J333" s="133">
        <f>ROUND(I333*H333,2)</f>
        <v>0</v>
      </c>
      <c r="K333" s="129" t="s">
        <v>140</v>
      </c>
      <c r="L333" s="32"/>
      <c r="M333" s="134" t="s">
        <v>19</v>
      </c>
      <c r="N333" s="135" t="s">
        <v>45</v>
      </c>
      <c r="P333" s="136">
        <f>O333*H333</f>
        <v>0</v>
      </c>
      <c r="Q333" s="136">
        <v>8.6E-3</v>
      </c>
      <c r="R333" s="136">
        <f>Q333*H333</f>
        <v>3.2336</v>
      </c>
      <c r="S333" s="136">
        <v>0</v>
      </c>
      <c r="T333" s="137">
        <f>S333*H333</f>
        <v>0</v>
      </c>
      <c r="AR333" s="138" t="s">
        <v>141</v>
      </c>
      <c r="AT333" s="138" t="s">
        <v>136</v>
      </c>
      <c r="AU333" s="138" t="s">
        <v>82</v>
      </c>
      <c r="AY333" s="17" t="s">
        <v>134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82</v>
      </c>
      <c r="BK333" s="139">
        <f>ROUND(I333*H333,2)</f>
        <v>0</v>
      </c>
      <c r="BL333" s="17" t="s">
        <v>141</v>
      </c>
      <c r="BM333" s="138" t="s">
        <v>391</v>
      </c>
    </row>
    <row r="334" spans="2:65" s="1" customFormat="1" ht="38.4">
      <c r="B334" s="32"/>
      <c r="D334" s="140" t="s">
        <v>143</v>
      </c>
      <c r="F334" s="141" t="s">
        <v>392</v>
      </c>
      <c r="I334" s="142"/>
      <c r="L334" s="32"/>
      <c r="M334" s="143"/>
      <c r="T334" s="51"/>
      <c r="AT334" s="17" t="s">
        <v>143</v>
      </c>
      <c r="AU334" s="17" t="s">
        <v>82</v>
      </c>
    </row>
    <row r="335" spans="2:65" s="1" customFormat="1">
      <c r="B335" s="32"/>
      <c r="D335" s="144" t="s">
        <v>145</v>
      </c>
      <c r="F335" s="145" t="s">
        <v>393</v>
      </c>
      <c r="I335" s="142"/>
      <c r="L335" s="32"/>
      <c r="M335" s="143"/>
      <c r="T335" s="51"/>
      <c r="AT335" s="17" t="s">
        <v>145</v>
      </c>
      <c r="AU335" s="17" t="s">
        <v>82</v>
      </c>
    </row>
    <row r="336" spans="2:65" s="12" customFormat="1">
      <c r="B336" s="146"/>
      <c r="D336" s="140" t="s">
        <v>147</v>
      </c>
      <c r="E336" s="147" t="s">
        <v>19</v>
      </c>
      <c r="F336" s="148" t="s">
        <v>301</v>
      </c>
      <c r="H336" s="147" t="s">
        <v>19</v>
      </c>
      <c r="I336" s="149"/>
      <c r="L336" s="146"/>
      <c r="M336" s="150"/>
      <c r="T336" s="151"/>
      <c r="AT336" s="147" t="s">
        <v>147</v>
      </c>
      <c r="AU336" s="147" t="s">
        <v>82</v>
      </c>
      <c r="AV336" s="12" t="s">
        <v>78</v>
      </c>
      <c r="AW336" s="12" t="s">
        <v>35</v>
      </c>
      <c r="AX336" s="12" t="s">
        <v>73</v>
      </c>
      <c r="AY336" s="147" t="s">
        <v>134</v>
      </c>
    </row>
    <row r="337" spans="2:65" s="13" customFormat="1">
      <c r="B337" s="152"/>
      <c r="D337" s="140" t="s">
        <v>147</v>
      </c>
      <c r="E337" s="153" t="s">
        <v>19</v>
      </c>
      <c r="F337" s="154" t="s">
        <v>302</v>
      </c>
      <c r="H337" s="155">
        <v>376</v>
      </c>
      <c r="I337" s="156"/>
      <c r="L337" s="152"/>
      <c r="M337" s="157"/>
      <c r="T337" s="158"/>
      <c r="AT337" s="153" t="s">
        <v>147</v>
      </c>
      <c r="AU337" s="153" t="s">
        <v>82</v>
      </c>
      <c r="AV337" s="13" t="s">
        <v>82</v>
      </c>
      <c r="AW337" s="13" t="s">
        <v>35</v>
      </c>
      <c r="AX337" s="13" t="s">
        <v>78</v>
      </c>
      <c r="AY337" s="153" t="s">
        <v>134</v>
      </c>
    </row>
    <row r="338" spans="2:65" s="1" customFormat="1" ht="16.5" customHeight="1">
      <c r="B338" s="32"/>
      <c r="C338" s="166" t="s">
        <v>394</v>
      </c>
      <c r="D338" s="166" t="s">
        <v>217</v>
      </c>
      <c r="E338" s="167" t="s">
        <v>395</v>
      </c>
      <c r="F338" s="168" t="s">
        <v>396</v>
      </c>
      <c r="G338" s="169" t="s">
        <v>139</v>
      </c>
      <c r="H338" s="170">
        <v>387.28</v>
      </c>
      <c r="I338" s="171"/>
      <c r="J338" s="172">
        <f>ROUND(I338*H338,2)</f>
        <v>0</v>
      </c>
      <c r="K338" s="168" t="s">
        <v>140</v>
      </c>
      <c r="L338" s="173"/>
      <c r="M338" s="174" t="s">
        <v>19</v>
      </c>
      <c r="N338" s="175" t="s">
        <v>45</v>
      </c>
      <c r="P338" s="136">
        <f>O338*H338</f>
        <v>0</v>
      </c>
      <c r="Q338" s="136">
        <v>2.3999999999999998E-3</v>
      </c>
      <c r="R338" s="136">
        <f>Q338*H338</f>
        <v>0.92947199999999985</v>
      </c>
      <c r="S338" s="136">
        <v>0</v>
      </c>
      <c r="T338" s="137">
        <f>S338*H338</f>
        <v>0</v>
      </c>
      <c r="AR338" s="138" t="s">
        <v>149</v>
      </c>
      <c r="AT338" s="138" t="s">
        <v>217</v>
      </c>
      <c r="AU338" s="138" t="s">
        <v>82</v>
      </c>
      <c r="AY338" s="17" t="s">
        <v>134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82</v>
      </c>
      <c r="BK338" s="139">
        <f>ROUND(I338*H338,2)</f>
        <v>0</v>
      </c>
      <c r="BL338" s="17" t="s">
        <v>141</v>
      </c>
      <c r="BM338" s="138" t="s">
        <v>397</v>
      </c>
    </row>
    <row r="339" spans="2:65" s="1" customFormat="1">
      <c r="B339" s="32"/>
      <c r="D339" s="140" t="s">
        <v>143</v>
      </c>
      <c r="F339" s="141" t="s">
        <v>396</v>
      </c>
      <c r="I339" s="142"/>
      <c r="L339" s="32"/>
      <c r="M339" s="143"/>
      <c r="T339" s="51"/>
      <c r="AT339" s="17" t="s">
        <v>143</v>
      </c>
      <c r="AU339" s="17" t="s">
        <v>82</v>
      </c>
    </row>
    <row r="340" spans="2:65" s="13" customFormat="1">
      <c r="B340" s="152"/>
      <c r="D340" s="140" t="s">
        <v>147</v>
      </c>
      <c r="F340" s="154" t="s">
        <v>398</v>
      </c>
      <c r="H340" s="155">
        <v>387.28</v>
      </c>
      <c r="I340" s="156"/>
      <c r="L340" s="152"/>
      <c r="M340" s="157"/>
      <c r="T340" s="158"/>
      <c r="AT340" s="153" t="s">
        <v>147</v>
      </c>
      <c r="AU340" s="153" t="s">
        <v>82</v>
      </c>
      <c r="AV340" s="13" t="s">
        <v>82</v>
      </c>
      <c r="AW340" s="13" t="s">
        <v>4</v>
      </c>
      <c r="AX340" s="13" t="s">
        <v>78</v>
      </c>
      <c r="AY340" s="153" t="s">
        <v>134</v>
      </c>
    </row>
    <row r="341" spans="2:65" s="1" customFormat="1" ht="37.950000000000003" customHeight="1">
      <c r="B341" s="32"/>
      <c r="C341" s="127" t="s">
        <v>399</v>
      </c>
      <c r="D341" s="127" t="s">
        <v>136</v>
      </c>
      <c r="E341" s="128" t="s">
        <v>400</v>
      </c>
      <c r="F341" s="129" t="s">
        <v>401</v>
      </c>
      <c r="G341" s="130" t="s">
        <v>333</v>
      </c>
      <c r="H341" s="131">
        <v>165.6</v>
      </c>
      <c r="I341" s="132"/>
      <c r="J341" s="133">
        <f>ROUND(I341*H341,2)</f>
        <v>0</v>
      </c>
      <c r="K341" s="129" t="s">
        <v>140</v>
      </c>
      <c r="L341" s="32"/>
      <c r="M341" s="134" t="s">
        <v>19</v>
      </c>
      <c r="N341" s="135" t="s">
        <v>45</v>
      </c>
      <c r="P341" s="136">
        <f>O341*H341</f>
        <v>0</v>
      </c>
      <c r="Q341" s="136">
        <v>3.3899999999999998E-3</v>
      </c>
      <c r="R341" s="136">
        <f>Q341*H341</f>
        <v>0.56138399999999999</v>
      </c>
      <c r="S341" s="136">
        <v>0</v>
      </c>
      <c r="T341" s="137">
        <f>S341*H341</f>
        <v>0</v>
      </c>
      <c r="AR341" s="138" t="s">
        <v>141</v>
      </c>
      <c r="AT341" s="138" t="s">
        <v>136</v>
      </c>
      <c r="AU341" s="138" t="s">
        <v>82</v>
      </c>
      <c r="AY341" s="17" t="s">
        <v>134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7" t="s">
        <v>82</v>
      </c>
      <c r="BK341" s="139">
        <f>ROUND(I341*H341,2)</f>
        <v>0</v>
      </c>
      <c r="BL341" s="17" t="s">
        <v>141</v>
      </c>
      <c r="BM341" s="138" t="s">
        <v>402</v>
      </c>
    </row>
    <row r="342" spans="2:65" s="1" customFormat="1" ht="28.8">
      <c r="B342" s="32"/>
      <c r="D342" s="140" t="s">
        <v>143</v>
      </c>
      <c r="F342" s="141" t="s">
        <v>403</v>
      </c>
      <c r="I342" s="142"/>
      <c r="L342" s="32"/>
      <c r="M342" s="143"/>
      <c r="T342" s="51"/>
      <c r="AT342" s="17" t="s">
        <v>143</v>
      </c>
      <c r="AU342" s="17" t="s">
        <v>82</v>
      </c>
    </row>
    <row r="343" spans="2:65" s="1" customFormat="1">
      <c r="B343" s="32"/>
      <c r="D343" s="144" t="s">
        <v>145</v>
      </c>
      <c r="F343" s="145" t="s">
        <v>404</v>
      </c>
      <c r="I343" s="142"/>
      <c r="L343" s="32"/>
      <c r="M343" s="143"/>
      <c r="T343" s="51"/>
      <c r="AT343" s="17" t="s">
        <v>145</v>
      </c>
      <c r="AU343" s="17" t="s">
        <v>82</v>
      </c>
    </row>
    <row r="344" spans="2:65" s="12" customFormat="1">
      <c r="B344" s="146"/>
      <c r="D344" s="140" t="s">
        <v>147</v>
      </c>
      <c r="E344" s="147" t="s">
        <v>19</v>
      </c>
      <c r="F344" s="148" t="s">
        <v>304</v>
      </c>
      <c r="H344" s="147" t="s">
        <v>19</v>
      </c>
      <c r="I344" s="149"/>
      <c r="L344" s="146"/>
      <c r="M344" s="150"/>
      <c r="T344" s="151"/>
      <c r="AT344" s="147" t="s">
        <v>147</v>
      </c>
      <c r="AU344" s="147" t="s">
        <v>82</v>
      </c>
      <c r="AV344" s="12" t="s">
        <v>78</v>
      </c>
      <c r="AW344" s="12" t="s">
        <v>35</v>
      </c>
      <c r="AX344" s="12" t="s">
        <v>73</v>
      </c>
      <c r="AY344" s="147" t="s">
        <v>134</v>
      </c>
    </row>
    <row r="345" spans="2:65" s="13" customFormat="1">
      <c r="B345" s="152"/>
      <c r="D345" s="140" t="s">
        <v>147</v>
      </c>
      <c r="E345" s="153" t="s">
        <v>19</v>
      </c>
      <c r="F345" s="154" t="s">
        <v>337</v>
      </c>
      <c r="H345" s="155">
        <v>33</v>
      </c>
      <c r="I345" s="156"/>
      <c r="L345" s="152"/>
      <c r="M345" s="157"/>
      <c r="T345" s="158"/>
      <c r="AT345" s="153" t="s">
        <v>147</v>
      </c>
      <c r="AU345" s="153" t="s">
        <v>82</v>
      </c>
      <c r="AV345" s="13" t="s">
        <v>82</v>
      </c>
      <c r="AW345" s="13" t="s">
        <v>35</v>
      </c>
      <c r="AX345" s="13" t="s">
        <v>73</v>
      </c>
      <c r="AY345" s="153" t="s">
        <v>134</v>
      </c>
    </row>
    <row r="346" spans="2:65" s="13" customFormat="1">
      <c r="B346" s="152"/>
      <c r="D346" s="140" t="s">
        <v>147</v>
      </c>
      <c r="E346" s="153" t="s">
        <v>19</v>
      </c>
      <c r="F346" s="154" t="s">
        <v>338</v>
      </c>
      <c r="H346" s="155">
        <v>78</v>
      </c>
      <c r="I346" s="156"/>
      <c r="L346" s="152"/>
      <c r="M346" s="157"/>
      <c r="T346" s="158"/>
      <c r="AT346" s="153" t="s">
        <v>147</v>
      </c>
      <c r="AU346" s="153" t="s">
        <v>82</v>
      </c>
      <c r="AV346" s="13" t="s">
        <v>82</v>
      </c>
      <c r="AW346" s="13" t="s">
        <v>35</v>
      </c>
      <c r="AX346" s="13" t="s">
        <v>73</v>
      </c>
      <c r="AY346" s="153" t="s">
        <v>134</v>
      </c>
    </row>
    <row r="347" spans="2:65" s="13" customFormat="1">
      <c r="B347" s="152"/>
      <c r="D347" s="140" t="s">
        <v>147</v>
      </c>
      <c r="E347" s="153" t="s">
        <v>19</v>
      </c>
      <c r="F347" s="154" t="s">
        <v>339</v>
      </c>
      <c r="H347" s="155">
        <v>39</v>
      </c>
      <c r="I347" s="156"/>
      <c r="L347" s="152"/>
      <c r="M347" s="157"/>
      <c r="T347" s="158"/>
      <c r="AT347" s="153" t="s">
        <v>147</v>
      </c>
      <c r="AU347" s="153" t="s">
        <v>82</v>
      </c>
      <c r="AV347" s="13" t="s">
        <v>82</v>
      </c>
      <c r="AW347" s="13" t="s">
        <v>35</v>
      </c>
      <c r="AX347" s="13" t="s">
        <v>73</v>
      </c>
      <c r="AY347" s="153" t="s">
        <v>134</v>
      </c>
    </row>
    <row r="348" spans="2:65" s="13" customFormat="1">
      <c r="B348" s="152"/>
      <c r="D348" s="140" t="s">
        <v>147</v>
      </c>
      <c r="E348" s="153" t="s">
        <v>19</v>
      </c>
      <c r="F348" s="154" t="s">
        <v>340</v>
      </c>
      <c r="H348" s="155">
        <v>9.6</v>
      </c>
      <c r="I348" s="156"/>
      <c r="L348" s="152"/>
      <c r="M348" s="157"/>
      <c r="T348" s="158"/>
      <c r="AT348" s="153" t="s">
        <v>147</v>
      </c>
      <c r="AU348" s="153" t="s">
        <v>82</v>
      </c>
      <c r="AV348" s="13" t="s">
        <v>82</v>
      </c>
      <c r="AW348" s="13" t="s">
        <v>35</v>
      </c>
      <c r="AX348" s="13" t="s">
        <v>73</v>
      </c>
      <c r="AY348" s="153" t="s">
        <v>134</v>
      </c>
    </row>
    <row r="349" spans="2:65" s="13" customFormat="1">
      <c r="B349" s="152"/>
      <c r="D349" s="140" t="s">
        <v>147</v>
      </c>
      <c r="E349" s="153" t="s">
        <v>19</v>
      </c>
      <c r="F349" s="154" t="s">
        <v>341</v>
      </c>
      <c r="H349" s="155">
        <v>6</v>
      </c>
      <c r="I349" s="156"/>
      <c r="L349" s="152"/>
      <c r="M349" s="157"/>
      <c r="T349" s="158"/>
      <c r="AT349" s="153" t="s">
        <v>147</v>
      </c>
      <c r="AU349" s="153" t="s">
        <v>82</v>
      </c>
      <c r="AV349" s="13" t="s">
        <v>82</v>
      </c>
      <c r="AW349" s="13" t="s">
        <v>35</v>
      </c>
      <c r="AX349" s="13" t="s">
        <v>73</v>
      </c>
      <c r="AY349" s="153" t="s">
        <v>134</v>
      </c>
    </row>
    <row r="350" spans="2:65" s="14" customFormat="1">
      <c r="B350" s="159"/>
      <c r="D350" s="140" t="s">
        <v>147</v>
      </c>
      <c r="E350" s="160" t="s">
        <v>19</v>
      </c>
      <c r="F350" s="161" t="s">
        <v>186</v>
      </c>
      <c r="H350" s="162">
        <v>165.6</v>
      </c>
      <c r="I350" s="163"/>
      <c r="L350" s="159"/>
      <c r="M350" s="164"/>
      <c r="T350" s="165"/>
      <c r="AT350" s="160" t="s">
        <v>147</v>
      </c>
      <c r="AU350" s="160" t="s">
        <v>82</v>
      </c>
      <c r="AV350" s="14" t="s">
        <v>141</v>
      </c>
      <c r="AW350" s="14" t="s">
        <v>35</v>
      </c>
      <c r="AX350" s="14" t="s">
        <v>78</v>
      </c>
      <c r="AY350" s="160" t="s">
        <v>134</v>
      </c>
    </row>
    <row r="351" spans="2:65" s="1" customFormat="1" ht="16.5" customHeight="1">
      <c r="B351" s="32"/>
      <c r="C351" s="166" t="s">
        <v>405</v>
      </c>
      <c r="D351" s="166" t="s">
        <v>217</v>
      </c>
      <c r="E351" s="167" t="s">
        <v>406</v>
      </c>
      <c r="F351" s="168" t="s">
        <v>407</v>
      </c>
      <c r="G351" s="169" t="s">
        <v>139</v>
      </c>
      <c r="H351" s="170">
        <v>40.194000000000003</v>
      </c>
      <c r="I351" s="171"/>
      <c r="J351" s="172">
        <f>ROUND(I351*H351,2)</f>
        <v>0</v>
      </c>
      <c r="K351" s="168" t="s">
        <v>140</v>
      </c>
      <c r="L351" s="173"/>
      <c r="M351" s="174" t="s">
        <v>19</v>
      </c>
      <c r="N351" s="175" t="s">
        <v>45</v>
      </c>
      <c r="P351" s="136">
        <f>O351*H351</f>
        <v>0</v>
      </c>
      <c r="Q351" s="136">
        <v>4.4999999999999999E-4</v>
      </c>
      <c r="R351" s="136">
        <f>Q351*H351</f>
        <v>1.8087300000000001E-2</v>
      </c>
      <c r="S351" s="136">
        <v>0</v>
      </c>
      <c r="T351" s="137">
        <f>S351*H351</f>
        <v>0</v>
      </c>
      <c r="AR351" s="138" t="s">
        <v>149</v>
      </c>
      <c r="AT351" s="138" t="s">
        <v>217</v>
      </c>
      <c r="AU351" s="138" t="s">
        <v>82</v>
      </c>
      <c r="AY351" s="17" t="s">
        <v>134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82</v>
      </c>
      <c r="BK351" s="139">
        <f>ROUND(I351*H351,2)</f>
        <v>0</v>
      </c>
      <c r="BL351" s="17" t="s">
        <v>141</v>
      </c>
      <c r="BM351" s="138" t="s">
        <v>408</v>
      </c>
    </row>
    <row r="352" spans="2:65" s="1" customFormat="1">
      <c r="B352" s="32"/>
      <c r="D352" s="140" t="s">
        <v>143</v>
      </c>
      <c r="F352" s="141" t="s">
        <v>407</v>
      </c>
      <c r="I352" s="142"/>
      <c r="L352" s="32"/>
      <c r="M352" s="143"/>
      <c r="T352" s="51"/>
      <c r="AT352" s="17" t="s">
        <v>143</v>
      </c>
      <c r="AU352" s="17" t="s">
        <v>82</v>
      </c>
    </row>
    <row r="353" spans="2:65" s="12" customFormat="1">
      <c r="B353" s="146"/>
      <c r="D353" s="140" t="s">
        <v>147</v>
      </c>
      <c r="E353" s="147" t="s">
        <v>19</v>
      </c>
      <c r="F353" s="148" t="s">
        <v>304</v>
      </c>
      <c r="H353" s="147" t="s">
        <v>19</v>
      </c>
      <c r="I353" s="149"/>
      <c r="L353" s="146"/>
      <c r="M353" s="150"/>
      <c r="T353" s="151"/>
      <c r="AT353" s="147" t="s">
        <v>147</v>
      </c>
      <c r="AU353" s="147" t="s">
        <v>82</v>
      </c>
      <c r="AV353" s="12" t="s">
        <v>78</v>
      </c>
      <c r="AW353" s="12" t="s">
        <v>35</v>
      </c>
      <c r="AX353" s="12" t="s">
        <v>73</v>
      </c>
      <c r="AY353" s="147" t="s">
        <v>134</v>
      </c>
    </row>
    <row r="354" spans="2:65" s="13" customFormat="1">
      <c r="B354" s="152"/>
      <c r="D354" s="140" t="s">
        <v>147</v>
      </c>
      <c r="E354" s="153" t="s">
        <v>19</v>
      </c>
      <c r="F354" s="154" t="s">
        <v>305</v>
      </c>
      <c r="H354" s="155">
        <v>7.2</v>
      </c>
      <c r="I354" s="156"/>
      <c r="L354" s="152"/>
      <c r="M354" s="157"/>
      <c r="T354" s="158"/>
      <c r="AT354" s="153" t="s">
        <v>147</v>
      </c>
      <c r="AU354" s="153" t="s">
        <v>82</v>
      </c>
      <c r="AV354" s="13" t="s">
        <v>82</v>
      </c>
      <c r="AW354" s="13" t="s">
        <v>35</v>
      </c>
      <c r="AX354" s="13" t="s">
        <v>73</v>
      </c>
      <c r="AY354" s="153" t="s">
        <v>134</v>
      </c>
    </row>
    <row r="355" spans="2:65" s="13" customFormat="1">
      <c r="B355" s="152"/>
      <c r="D355" s="140" t="s">
        <v>147</v>
      </c>
      <c r="E355" s="153" t="s">
        <v>19</v>
      </c>
      <c r="F355" s="154" t="s">
        <v>306</v>
      </c>
      <c r="H355" s="155">
        <v>17.55</v>
      </c>
      <c r="I355" s="156"/>
      <c r="L355" s="152"/>
      <c r="M355" s="157"/>
      <c r="T355" s="158"/>
      <c r="AT355" s="153" t="s">
        <v>147</v>
      </c>
      <c r="AU355" s="153" t="s">
        <v>82</v>
      </c>
      <c r="AV355" s="13" t="s">
        <v>82</v>
      </c>
      <c r="AW355" s="13" t="s">
        <v>35</v>
      </c>
      <c r="AX355" s="13" t="s">
        <v>73</v>
      </c>
      <c r="AY355" s="153" t="s">
        <v>134</v>
      </c>
    </row>
    <row r="356" spans="2:65" s="13" customFormat="1">
      <c r="B356" s="152"/>
      <c r="D356" s="140" t="s">
        <v>147</v>
      </c>
      <c r="E356" s="153" t="s">
        <v>19</v>
      </c>
      <c r="F356" s="154" t="s">
        <v>307</v>
      </c>
      <c r="H356" s="155">
        <v>8.19</v>
      </c>
      <c r="I356" s="156"/>
      <c r="L356" s="152"/>
      <c r="M356" s="157"/>
      <c r="T356" s="158"/>
      <c r="AT356" s="153" t="s">
        <v>147</v>
      </c>
      <c r="AU356" s="153" t="s">
        <v>82</v>
      </c>
      <c r="AV356" s="13" t="s">
        <v>82</v>
      </c>
      <c r="AW356" s="13" t="s">
        <v>35</v>
      </c>
      <c r="AX356" s="13" t="s">
        <v>73</v>
      </c>
      <c r="AY356" s="153" t="s">
        <v>134</v>
      </c>
    </row>
    <row r="357" spans="2:65" s="13" customFormat="1">
      <c r="B357" s="152"/>
      <c r="D357" s="140" t="s">
        <v>147</v>
      </c>
      <c r="E357" s="153" t="s">
        <v>19</v>
      </c>
      <c r="F357" s="154" t="s">
        <v>308</v>
      </c>
      <c r="H357" s="155">
        <v>2.34</v>
      </c>
      <c r="I357" s="156"/>
      <c r="L357" s="152"/>
      <c r="M357" s="157"/>
      <c r="T357" s="158"/>
      <c r="AT357" s="153" t="s">
        <v>147</v>
      </c>
      <c r="AU357" s="153" t="s">
        <v>82</v>
      </c>
      <c r="AV357" s="13" t="s">
        <v>82</v>
      </c>
      <c r="AW357" s="13" t="s">
        <v>35</v>
      </c>
      <c r="AX357" s="13" t="s">
        <v>73</v>
      </c>
      <c r="AY357" s="153" t="s">
        <v>134</v>
      </c>
    </row>
    <row r="358" spans="2:65" s="13" customFormat="1">
      <c r="B358" s="152"/>
      <c r="D358" s="140" t="s">
        <v>147</v>
      </c>
      <c r="E358" s="153" t="s">
        <v>19</v>
      </c>
      <c r="F358" s="154" t="s">
        <v>309</v>
      </c>
      <c r="H358" s="155">
        <v>1.26</v>
      </c>
      <c r="I358" s="156"/>
      <c r="L358" s="152"/>
      <c r="M358" s="157"/>
      <c r="T358" s="158"/>
      <c r="AT358" s="153" t="s">
        <v>147</v>
      </c>
      <c r="AU358" s="153" t="s">
        <v>82</v>
      </c>
      <c r="AV358" s="13" t="s">
        <v>82</v>
      </c>
      <c r="AW358" s="13" t="s">
        <v>35</v>
      </c>
      <c r="AX358" s="13" t="s">
        <v>73</v>
      </c>
      <c r="AY358" s="153" t="s">
        <v>134</v>
      </c>
    </row>
    <row r="359" spans="2:65" s="14" customFormat="1">
      <c r="B359" s="159"/>
      <c r="D359" s="140" t="s">
        <v>147</v>
      </c>
      <c r="E359" s="160" t="s">
        <v>19</v>
      </c>
      <c r="F359" s="161" t="s">
        <v>186</v>
      </c>
      <c r="H359" s="162">
        <v>36.54</v>
      </c>
      <c r="I359" s="163"/>
      <c r="L359" s="159"/>
      <c r="M359" s="164"/>
      <c r="T359" s="165"/>
      <c r="AT359" s="160" t="s">
        <v>147</v>
      </c>
      <c r="AU359" s="160" t="s">
        <v>82</v>
      </c>
      <c r="AV359" s="14" t="s">
        <v>141</v>
      </c>
      <c r="AW359" s="14" t="s">
        <v>35</v>
      </c>
      <c r="AX359" s="14" t="s">
        <v>78</v>
      </c>
      <c r="AY359" s="160" t="s">
        <v>134</v>
      </c>
    </row>
    <row r="360" spans="2:65" s="13" customFormat="1">
      <c r="B360" s="152"/>
      <c r="D360" s="140" t="s">
        <v>147</v>
      </c>
      <c r="F360" s="154" t="s">
        <v>409</v>
      </c>
      <c r="H360" s="155">
        <v>40.194000000000003</v>
      </c>
      <c r="I360" s="156"/>
      <c r="L360" s="152"/>
      <c r="M360" s="157"/>
      <c r="T360" s="158"/>
      <c r="AT360" s="153" t="s">
        <v>147</v>
      </c>
      <c r="AU360" s="153" t="s">
        <v>82</v>
      </c>
      <c r="AV360" s="13" t="s">
        <v>82</v>
      </c>
      <c r="AW360" s="13" t="s">
        <v>4</v>
      </c>
      <c r="AX360" s="13" t="s">
        <v>78</v>
      </c>
      <c r="AY360" s="153" t="s">
        <v>134</v>
      </c>
    </row>
    <row r="361" spans="2:65" s="1" customFormat="1" ht="24.15" customHeight="1">
      <c r="B361" s="32"/>
      <c r="C361" s="166" t="s">
        <v>410</v>
      </c>
      <c r="D361" s="166" t="s">
        <v>217</v>
      </c>
      <c r="E361" s="167" t="s">
        <v>411</v>
      </c>
      <c r="F361" s="168" t="s">
        <v>412</v>
      </c>
      <c r="G361" s="169" t="s">
        <v>139</v>
      </c>
      <c r="H361" s="170">
        <v>14.454000000000001</v>
      </c>
      <c r="I361" s="171"/>
      <c r="J361" s="172">
        <f>ROUND(I361*H361,2)</f>
        <v>0</v>
      </c>
      <c r="K361" s="168" t="s">
        <v>140</v>
      </c>
      <c r="L361" s="173"/>
      <c r="M361" s="174" t="s">
        <v>19</v>
      </c>
      <c r="N361" s="175" t="s">
        <v>45</v>
      </c>
      <c r="P361" s="136">
        <f>O361*H361</f>
        <v>0</v>
      </c>
      <c r="Q361" s="136">
        <v>8.9999999999999998E-4</v>
      </c>
      <c r="R361" s="136">
        <f>Q361*H361</f>
        <v>1.30086E-2</v>
      </c>
      <c r="S361" s="136">
        <v>0</v>
      </c>
      <c r="T361" s="137">
        <f>S361*H361</f>
        <v>0</v>
      </c>
      <c r="AR361" s="138" t="s">
        <v>149</v>
      </c>
      <c r="AT361" s="138" t="s">
        <v>217</v>
      </c>
      <c r="AU361" s="138" t="s">
        <v>82</v>
      </c>
      <c r="AY361" s="17" t="s">
        <v>134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7" t="s">
        <v>82</v>
      </c>
      <c r="BK361" s="139">
        <f>ROUND(I361*H361,2)</f>
        <v>0</v>
      </c>
      <c r="BL361" s="17" t="s">
        <v>141</v>
      </c>
      <c r="BM361" s="138" t="s">
        <v>413</v>
      </c>
    </row>
    <row r="362" spans="2:65" s="1" customFormat="1" ht="19.2">
      <c r="B362" s="32"/>
      <c r="D362" s="140" t="s">
        <v>143</v>
      </c>
      <c r="F362" s="141" t="s">
        <v>412</v>
      </c>
      <c r="I362" s="142"/>
      <c r="L362" s="32"/>
      <c r="M362" s="143"/>
      <c r="T362" s="51"/>
      <c r="AT362" s="17" t="s">
        <v>143</v>
      </c>
      <c r="AU362" s="17" t="s">
        <v>82</v>
      </c>
    </row>
    <row r="363" spans="2:65" s="12" customFormat="1">
      <c r="B363" s="146"/>
      <c r="D363" s="140" t="s">
        <v>147</v>
      </c>
      <c r="E363" s="147" t="s">
        <v>19</v>
      </c>
      <c r="F363" s="148" t="s">
        <v>304</v>
      </c>
      <c r="H363" s="147" t="s">
        <v>19</v>
      </c>
      <c r="I363" s="149"/>
      <c r="L363" s="146"/>
      <c r="M363" s="150"/>
      <c r="T363" s="151"/>
      <c r="AT363" s="147" t="s">
        <v>147</v>
      </c>
      <c r="AU363" s="147" t="s">
        <v>82</v>
      </c>
      <c r="AV363" s="12" t="s">
        <v>78</v>
      </c>
      <c r="AW363" s="12" t="s">
        <v>35</v>
      </c>
      <c r="AX363" s="12" t="s">
        <v>73</v>
      </c>
      <c r="AY363" s="147" t="s">
        <v>134</v>
      </c>
    </row>
    <row r="364" spans="2:65" s="13" customFormat="1">
      <c r="B364" s="152"/>
      <c r="D364" s="140" t="s">
        <v>147</v>
      </c>
      <c r="E364" s="153" t="s">
        <v>19</v>
      </c>
      <c r="F364" s="154" t="s">
        <v>414</v>
      </c>
      <c r="H364" s="155">
        <v>2.7</v>
      </c>
      <c r="I364" s="156"/>
      <c r="L364" s="152"/>
      <c r="M364" s="157"/>
      <c r="T364" s="158"/>
      <c r="AT364" s="153" t="s">
        <v>147</v>
      </c>
      <c r="AU364" s="153" t="s">
        <v>82</v>
      </c>
      <c r="AV364" s="13" t="s">
        <v>82</v>
      </c>
      <c r="AW364" s="13" t="s">
        <v>35</v>
      </c>
      <c r="AX364" s="13" t="s">
        <v>73</v>
      </c>
      <c r="AY364" s="153" t="s">
        <v>134</v>
      </c>
    </row>
    <row r="365" spans="2:65" s="13" customFormat="1">
      <c r="B365" s="152"/>
      <c r="D365" s="140" t="s">
        <v>147</v>
      </c>
      <c r="E365" s="153" t="s">
        <v>19</v>
      </c>
      <c r="F365" s="154" t="s">
        <v>415</v>
      </c>
      <c r="H365" s="155">
        <v>5.85</v>
      </c>
      <c r="I365" s="156"/>
      <c r="L365" s="152"/>
      <c r="M365" s="157"/>
      <c r="T365" s="158"/>
      <c r="AT365" s="153" t="s">
        <v>147</v>
      </c>
      <c r="AU365" s="153" t="s">
        <v>82</v>
      </c>
      <c r="AV365" s="13" t="s">
        <v>82</v>
      </c>
      <c r="AW365" s="13" t="s">
        <v>35</v>
      </c>
      <c r="AX365" s="13" t="s">
        <v>73</v>
      </c>
      <c r="AY365" s="153" t="s">
        <v>134</v>
      </c>
    </row>
    <row r="366" spans="2:65" s="13" customFormat="1">
      <c r="B366" s="152"/>
      <c r="D366" s="140" t="s">
        <v>147</v>
      </c>
      <c r="E366" s="153" t="s">
        <v>19</v>
      </c>
      <c r="F366" s="154" t="s">
        <v>416</v>
      </c>
      <c r="H366" s="155">
        <v>3.51</v>
      </c>
      <c r="I366" s="156"/>
      <c r="L366" s="152"/>
      <c r="M366" s="157"/>
      <c r="T366" s="158"/>
      <c r="AT366" s="153" t="s">
        <v>147</v>
      </c>
      <c r="AU366" s="153" t="s">
        <v>82</v>
      </c>
      <c r="AV366" s="13" t="s">
        <v>82</v>
      </c>
      <c r="AW366" s="13" t="s">
        <v>35</v>
      </c>
      <c r="AX366" s="13" t="s">
        <v>73</v>
      </c>
      <c r="AY366" s="153" t="s">
        <v>134</v>
      </c>
    </row>
    <row r="367" spans="2:65" s="13" customFormat="1">
      <c r="B367" s="152"/>
      <c r="D367" s="140" t="s">
        <v>147</v>
      </c>
      <c r="E367" s="153" t="s">
        <v>19</v>
      </c>
      <c r="F367" s="154" t="s">
        <v>417</v>
      </c>
      <c r="H367" s="155">
        <v>0.54</v>
      </c>
      <c r="I367" s="156"/>
      <c r="L367" s="152"/>
      <c r="M367" s="157"/>
      <c r="T367" s="158"/>
      <c r="AT367" s="153" t="s">
        <v>147</v>
      </c>
      <c r="AU367" s="153" t="s">
        <v>82</v>
      </c>
      <c r="AV367" s="13" t="s">
        <v>82</v>
      </c>
      <c r="AW367" s="13" t="s">
        <v>35</v>
      </c>
      <c r="AX367" s="13" t="s">
        <v>73</v>
      </c>
      <c r="AY367" s="153" t="s">
        <v>134</v>
      </c>
    </row>
    <row r="368" spans="2:65" s="13" customFormat="1">
      <c r="B368" s="152"/>
      <c r="D368" s="140" t="s">
        <v>147</v>
      </c>
      <c r="E368" s="153" t="s">
        <v>19</v>
      </c>
      <c r="F368" s="154" t="s">
        <v>417</v>
      </c>
      <c r="H368" s="155">
        <v>0.54</v>
      </c>
      <c r="I368" s="156"/>
      <c r="L368" s="152"/>
      <c r="M368" s="157"/>
      <c r="T368" s="158"/>
      <c r="AT368" s="153" t="s">
        <v>147</v>
      </c>
      <c r="AU368" s="153" t="s">
        <v>82</v>
      </c>
      <c r="AV368" s="13" t="s">
        <v>82</v>
      </c>
      <c r="AW368" s="13" t="s">
        <v>35</v>
      </c>
      <c r="AX368" s="13" t="s">
        <v>73</v>
      </c>
      <c r="AY368" s="153" t="s">
        <v>134</v>
      </c>
    </row>
    <row r="369" spans="2:65" s="14" customFormat="1">
      <c r="B369" s="159"/>
      <c r="D369" s="140" t="s">
        <v>147</v>
      </c>
      <c r="E369" s="160" t="s">
        <v>19</v>
      </c>
      <c r="F369" s="161" t="s">
        <v>186</v>
      </c>
      <c r="H369" s="162">
        <v>13.14</v>
      </c>
      <c r="I369" s="163"/>
      <c r="L369" s="159"/>
      <c r="M369" s="164"/>
      <c r="T369" s="165"/>
      <c r="AT369" s="160" t="s">
        <v>147</v>
      </c>
      <c r="AU369" s="160" t="s">
        <v>82</v>
      </c>
      <c r="AV369" s="14" t="s">
        <v>141</v>
      </c>
      <c r="AW369" s="14" t="s">
        <v>35</v>
      </c>
      <c r="AX369" s="14" t="s">
        <v>78</v>
      </c>
      <c r="AY369" s="160" t="s">
        <v>134</v>
      </c>
    </row>
    <row r="370" spans="2:65" s="13" customFormat="1">
      <c r="B370" s="152"/>
      <c r="D370" s="140" t="s">
        <v>147</v>
      </c>
      <c r="F370" s="154" t="s">
        <v>418</v>
      </c>
      <c r="H370" s="155">
        <v>14.454000000000001</v>
      </c>
      <c r="I370" s="156"/>
      <c r="L370" s="152"/>
      <c r="M370" s="157"/>
      <c r="T370" s="158"/>
      <c r="AT370" s="153" t="s">
        <v>147</v>
      </c>
      <c r="AU370" s="153" t="s">
        <v>82</v>
      </c>
      <c r="AV370" s="13" t="s">
        <v>82</v>
      </c>
      <c r="AW370" s="13" t="s">
        <v>4</v>
      </c>
      <c r="AX370" s="13" t="s">
        <v>78</v>
      </c>
      <c r="AY370" s="153" t="s">
        <v>134</v>
      </c>
    </row>
    <row r="371" spans="2:65" s="1" customFormat="1" ht="37.950000000000003" customHeight="1">
      <c r="B371" s="32"/>
      <c r="C371" s="127" t="s">
        <v>419</v>
      </c>
      <c r="D371" s="127" t="s">
        <v>136</v>
      </c>
      <c r="E371" s="128" t="s">
        <v>400</v>
      </c>
      <c r="F371" s="129" t="s">
        <v>401</v>
      </c>
      <c r="G371" s="130" t="s">
        <v>333</v>
      </c>
      <c r="H371" s="131">
        <v>13.6</v>
      </c>
      <c r="I371" s="132"/>
      <c r="J371" s="133">
        <f>ROUND(I371*H371,2)</f>
        <v>0</v>
      </c>
      <c r="K371" s="129" t="s">
        <v>140</v>
      </c>
      <c r="L371" s="32"/>
      <c r="M371" s="134" t="s">
        <v>19</v>
      </c>
      <c r="N371" s="135" t="s">
        <v>45</v>
      </c>
      <c r="P371" s="136">
        <f>O371*H371</f>
        <v>0</v>
      </c>
      <c r="Q371" s="136">
        <v>3.3899999999999998E-3</v>
      </c>
      <c r="R371" s="136">
        <f>Q371*H371</f>
        <v>4.6103999999999999E-2</v>
      </c>
      <c r="S371" s="136">
        <v>0</v>
      </c>
      <c r="T371" s="137">
        <f>S371*H371</f>
        <v>0</v>
      </c>
      <c r="AR371" s="138" t="s">
        <v>141</v>
      </c>
      <c r="AT371" s="138" t="s">
        <v>136</v>
      </c>
      <c r="AU371" s="138" t="s">
        <v>82</v>
      </c>
      <c r="AY371" s="17" t="s">
        <v>134</v>
      </c>
      <c r="BE371" s="139">
        <f>IF(N371="základní",J371,0)</f>
        <v>0</v>
      </c>
      <c r="BF371" s="139">
        <f>IF(N371="snížená",J371,0)</f>
        <v>0</v>
      </c>
      <c r="BG371" s="139">
        <f>IF(N371="zákl. přenesená",J371,0)</f>
        <v>0</v>
      </c>
      <c r="BH371" s="139">
        <f>IF(N371="sníž. přenesená",J371,0)</f>
        <v>0</v>
      </c>
      <c r="BI371" s="139">
        <f>IF(N371="nulová",J371,0)</f>
        <v>0</v>
      </c>
      <c r="BJ371" s="17" t="s">
        <v>82</v>
      </c>
      <c r="BK371" s="139">
        <f>ROUND(I371*H371,2)</f>
        <v>0</v>
      </c>
      <c r="BL371" s="17" t="s">
        <v>141</v>
      </c>
      <c r="BM371" s="138" t="s">
        <v>420</v>
      </c>
    </row>
    <row r="372" spans="2:65" s="1" customFormat="1" ht="28.8">
      <c r="B372" s="32"/>
      <c r="D372" s="140" t="s">
        <v>143</v>
      </c>
      <c r="F372" s="141" t="s">
        <v>403</v>
      </c>
      <c r="I372" s="142"/>
      <c r="L372" s="32"/>
      <c r="M372" s="143"/>
      <c r="T372" s="51"/>
      <c r="AT372" s="17" t="s">
        <v>143</v>
      </c>
      <c r="AU372" s="17" t="s">
        <v>82</v>
      </c>
    </row>
    <row r="373" spans="2:65" s="1" customFormat="1">
      <c r="B373" s="32"/>
      <c r="D373" s="144" t="s">
        <v>145</v>
      </c>
      <c r="F373" s="145" t="s">
        <v>404</v>
      </c>
      <c r="I373" s="142"/>
      <c r="L373" s="32"/>
      <c r="M373" s="143"/>
      <c r="T373" s="51"/>
      <c r="AT373" s="17" t="s">
        <v>145</v>
      </c>
      <c r="AU373" s="17" t="s">
        <v>82</v>
      </c>
    </row>
    <row r="374" spans="2:65" s="13" customFormat="1">
      <c r="B374" s="152"/>
      <c r="D374" s="140" t="s">
        <v>147</v>
      </c>
      <c r="E374" s="153" t="s">
        <v>19</v>
      </c>
      <c r="F374" s="154" t="s">
        <v>421</v>
      </c>
      <c r="H374" s="155">
        <v>8</v>
      </c>
      <c r="I374" s="156"/>
      <c r="L374" s="152"/>
      <c r="M374" s="157"/>
      <c r="T374" s="158"/>
      <c r="AT374" s="153" t="s">
        <v>147</v>
      </c>
      <c r="AU374" s="153" t="s">
        <v>82</v>
      </c>
      <c r="AV374" s="13" t="s">
        <v>82</v>
      </c>
      <c r="AW374" s="13" t="s">
        <v>35</v>
      </c>
      <c r="AX374" s="13" t="s">
        <v>73</v>
      </c>
      <c r="AY374" s="153" t="s">
        <v>134</v>
      </c>
    </row>
    <row r="375" spans="2:65" s="13" customFormat="1">
      <c r="B375" s="152"/>
      <c r="D375" s="140" t="s">
        <v>147</v>
      </c>
      <c r="E375" s="153" t="s">
        <v>19</v>
      </c>
      <c r="F375" s="154" t="s">
        <v>422</v>
      </c>
      <c r="H375" s="155">
        <v>5.6</v>
      </c>
      <c r="I375" s="156"/>
      <c r="L375" s="152"/>
      <c r="M375" s="157"/>
      <c r="T375" s="158"/>
      <c r="AT375" s="153" t="s">
        <v>147</v>
      </c>
      <c r="AU375" s="153" t="s">
        <v>82</v>
      </c>
      <c r="AV375" s="13" t="s">
        <v>82</v>
      </c>
      <c r="AW375" s="13" t="s">
        <v>35</v>
      </c>
      <c r="AX375" s="13" t="s">
        <v>73</v>
      </c>
      <c r="AY375" s="153" t="s">
        <v>134</v>
      </c>
    </row>
    <row r="376" spans="2:65" s="14" customFormat="1">
      <c r="B376" s="159"/>
      <c r="D376" s="140" t="s">
        <v>147</v>
      </c>
      <c r="E376" s="160" t="s">
        <v>19</v>
      </c>
      <c r="F376" s="161" t="s">
        <v>186</v>
      </c>
      <c r="H376" s="162">
        <v>13.6</v>
      </c>
      <c r="I376" s="163"/>
      <c r="L376" s="159"/>
      <c r="M376" s="164"/>
      <c r="T376" s="165"/>
      <c r="AT376" s="160" t="s">
        <v>147</v>
      </c>
      <c r="AU376" s="160" t="s">
        <v>82</v>
      </c>
      <c r="AV376" s="14" t="s">
        <v>141</v>
      </c>
      <c r="AW376" s="14" t="s">
        <v>35</v>
      </c>
      <c r="AX376" s="14" t="s">
        <v>78</v>
      </c>
      <c r="AY376" s="160" t="s">
        <v>134</v>
      </c>
    </row>
    <row r="377" spans="2:65" s="1" customFormat="1" ht="24.15" customHeight="1">
      <c r="B377" s="32"/>
      <c r="C377" s="166" t="s">
        <v>423</v>
      </c>
      <c r="D377" s="166" t="s">
        <v>217</v>
      </c>
      <c r="E377" s="167" t="s">
        <v>411</v>
      </c>
      <c r="F377" s="168" t="s">
        <v>412</v>
      </c>
      <c r="G377" s="169" t="s">
        <v>139</v>
      </c>
      <c r="H377" s="170">
        <v>2.992</v>
      </c>
      <c r="I377" s="171"/>
      <c r="J377" s="172">
        <f>ROUND(I377*H377,2)</f>
        <v>0</v>
      </c>
      <c r="K377" s="168" t="s">
        <v>140</v>
      </c>
      <c r="L377" s="173"/>
      <c r="M377" s="174" t="s">
        <v>19</v>
      </c>
      <c r="N377" s="175" t="s">
        <v>45</v>
      </c>
      <c r="P377" s="136">
        <f>O377*H377</f>
        <v>0</v>
      </c>
      <c r="Q377" s="136">
        <v>8.9999999999999998E-4</v>
      </c>
      <c r="R377" s="136">
        <f>Q377*H377</f>
        <v>2.6928E-3</v>
      </c>
      <c r="S377" s="136">
        <v>0</v>
      </c>
      <c r="T377" s="137">
        <f>S377*H377</f>
        <v>0</v>
      </c>
      <c r="AR377" s="138" t="s">
        <v>149</v>
      </c>
      <c r="AT377" s="138" t="s">
        <v>217</v>
      </c>
      <c r="AU377" s="138" t="s">
        <v>82</v>
      </c>
      <c r="AY377" s="17" t="s">
        <v>134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7" t="s">
        <v>82</v>
      </c>
      <c r="BK377" s="139">
        <f>ROUND(I377*H377,2)</f>
        <v>0</v>
      </c>
      <c r="BL377" s="17" t="s">
        <v>141</v>
      </c>
      <c r="BM377" s="138" t="s">
        <v>424</v>
      </c>
    </row>
    <row r="378" spans="2:65" s="1" customFormat="1" ht="19.2">
      <c r="B378" s="32"/>
      <c r="D378" s="140" t="s">
        <v>143</v>
      </c>
      <c r="F378" s="141" t="s">
        <v>412</v>
      </c>
      <c r="I378" s="142"/>
      <c r="L378" s="32"/>
      <c r="M378" s="143"/>
      <c r="T378" s="51"/>
      <c r="AT378" s="17" t="s">
        <v>143</v>
      </c>
      <c r="AU378" s="17" t="s">
        <v>82</v>
      </c>
    </row>
    <row r="379" spans="2:65" s="13" customFormat="1">
      <c r="B379" s="152"/>
      <c r="D379" s="140" t="s">
        <v>147</v>
      </c>
      <c r="E379" s="153" t="s">
        <v>19</v>
      </c>
      <c r="F379" s="154" t="s">
        <v>299</v>
      </c>
      <c r="H379" s="155">
        <v>1.6</v>
      </c>
      <c r="I379" s="156"/>
      <c r="L379" s="152"/>
      <c r="M379" s="157"/>
      <c r="T379" s="158"/>
      <c r="AT379" s="153" t="s">
        <v>147</v>
      </c>
      <c r="AU379" s="153" t="s">
        <v>82</v>
      </c>
      <c r="AV379" s="13" t="s">
        <v>82</v>
      </c>
      <c r="AW379" s="13" t="s">
        <v>35</v>
      </c>
      <c r="AX379" s="13" t="s">
        <v>73</v>
      </c>
      <c r="AY379" s="153" t="s">
        <v>134</v>
      </c>
    </row>
    <row r="380" spans="2:65" s="13" customFormat="1">
      <c r="B380" s="152"/>
      <c r="D380" s="140" t="s">
        <v>147</v>
      </c>
      <c r="E380" s="153" t="s">
        <v>19</v>
      </c>
      <c r="F380" s="154" t="s">
        <v>300</v>
      </c>
      <c r="H380" s="155">
        <v>1.1200000000000001</v>
      </c>
      <c r="I380" s="156"/>
      <c r="L380" s="152"/>
      <c r="M380" s="157"/>
      <c r="T380" s="158"/>
      <c r="AT380" s="153" t="s">
        <v>147</v>
      </c>
      <c r="AU380" s="153" t="s">
        <v>82</v>
      </c>
      <c r="AV380" s="13" t="s">
        <v>82</v>
      </c>
      <c r="AW380" s="13" t="s">
        <v>35</v>
      </c>
      <c r="AX380" s="13" t="s">
        <v>73</v>
      </c>
      <c r="AY380" s="153" t="s">
        <v>134</v>
      </c>
    </row>
    <row r="381" spans="2:65" s="14" customFormat="1">
      <c r="B381" s="159"/>
      <c r="D381" s="140" t="s">
        <v>147</v>
      </c>
      <c r="E381" s="160" t="s">
        <v>19</v>
      </c>
      <c r="F381" s="161" t="s">
        <v>186</v>
      </c>
      <c r="H381" s="162">
        <v>2.72</v>
      </c>
      <c r="I381" s="163"/>
      <c r="L381" s="159"/>
      <c r="M381" s="164"/>
      <c r="T381" s="165"/>
      <c r="AT381" s="160" t="s">
        <v>147</v>
      </c>
      <c r="AU381" s="160" t="s">
        <v>82</v>
      </c>
      <c r="AV381" s="14" t="s">
        <v>141</v>
      </c>
      <c r="AW381" s="14" t="s">
        <v>35</v>
      </c>
      <c r="AX381" s="14" t="s">
        <v>78</v>
      </c>
      <c r="AY381" s="160" t="s">
        <v>134</v>
      </c>
    </row>
    <row r="382" spans="2:65" s="13" customFormat="1">
      <c r="B382" s="152"/>
      <c r="D382" s="140" t="s">
        <v>147</v>
      </c>
      <c r="F382" s="154" t="s">
        <v>425</v>
      </c>
      <c r="H382" s="155">
        <v>2.992</v>
      </c>
      <c r="I382" s="156"/>
      <c r="L382" s="152"/>
      <c r="M382" s="157"/>
      <c r="T382" s="158"/>
      <c r="AT382" s="153" t="s">
        <v>147</v>
      </c>
      <c r="AU382" s="153" t="s">
        <v>82</v>
      </c>
      <c r="AV382" s="13" t="s">
        <v>82</v>
      </c>
      <c r="AW382" s="13" t="s">
        <v>4</v>
      </c>
      <c r="AX382" s="13" t="s">
        <v>78</v>
      </c>
      <c r="AY382" s="153" t="s">
        <v>134</v>
      </c>
    </row>
    <row r="383" spans="2:65" s="1" customFormat="1" ht="44.25" customHeight="1">
      <c r="B383" s="32"/>
      <c r="C383" s="127" t="s">
        <v>426</v>
      </c>
      <c r="D383" s="127" t="s">
        <v>136</v>
      </c>
      <c r="E383" s="128" t="s">
        <v>427</v>
      </c>
      <c r="F383" s="129" t="s">
        <v>428</v>
      </c>
      <c r="G383" s="130" t="s">
        <v>139</v>
      </c>
      <c r="H383" s="131">
        <v>12</v>
      </c>
      <c r="I383" s="132"/>
      <c r="J383" s="133">
        <f>ROUND(I383*H383,2)</f>
        <v>0</v>
      </c>
      <c r="K383" s="129" t="s">
        <v>140</v>
      </c>
      <c r="L383" s="32"/>
      <c r="M383" s="134" t="s">
        <v>19</v>
      </c>
      <c r="N383" s="135" t="s">
        <v>45</v>
      </c>
      <c r="P383" s="136">
        <f>O383*H383</f>
        <v>0</v>
      </c>
      <c r="Q383" s="136">
        <v>1.1599999999999999E-2</v>
      </c>
      <c r="R383" s="136">
        <f>Q383*H383</f>
        <v>0.13919999999999999</v>
      </c>
      <c r="S383" s="136">
        <v>0</v>
      </c>
      <c r="T383" s="137">
        <f>S383*H383</f>
        <v>0</v>
      </c>
      <c r="AR383" s="138" t="s">
        <v>141</v>
      </c>
      <c r="AT383" s="138" t="s">
        <v>136</v>
      </c>
      <c r="AU383" s="138" t="s">
        <v>82</v>
      </c>
      <c r="AY383" s="17" t="s">
        <v>134</v>
      </c>
      <c r="BE383" s="139">
        <f>IF(N383="základní",J383,0)</f>
        <v>0</v>
      </c>
      <c r="BF383" s="139">
        <f>IF(N383="snížená",J383,0)</f>
        <v>0</v>
      </c>
      <c r="BG383" s="139">
        <f>IF(N383="zákl. přenesená",J383,0)</f>
        <v>0</v>
      </c>
      <c r="BH383" s="139">
        <f>IF(N383="sníž. přenesená",J383,0)</f>
        <v>0</v>
      </c>
      <c r="BI383" s="139">
        <f>IF(N383="nulová",J383,0)</f>
        <v>0</v>
      </c>
      <c r="BJ383" s="17" t="s">
        <v>82</v>
      </c>
      <c r="BK383" s="139">
        <f>ROUND(I383*H383,2)</f>
        <v>0</v>
      </c>
      <c r="BL383" s="17" t="s">
        <v>141</v>
      </c>
      <c r="BM383" s="138" t="s">
        <v>429</v>
      </c>
    </row>
    <row r="384" spans="2:65" s="1" customFormat="1" ht="48">
      <c r="B384" s="32"/>
      <c r="D384" s="140" t="s">
        <v>143</v>
      </c>
      <c r="F384" s="141" t="s">
        <v>430</v>
      </c>
      <c r="I384" s="142"/>
      <c r="L384" s="32"/>
      <c r="M384" s="143"/>
      <c r="T384" s="51"/>
      <c r="AT384" s="17" t="s">
        <v>143</v>
      </c>
      <c r="AU384" s="17" t="s">
        <v>82</v>
      </c>
    </row>
    <row r="385" spans="2:65" s="1" customFormat="1">
      <c r="B385" s="32"/>
      <c r="D385" s="144" t="s">
        <v>145</v>
      </c>
      <c r="F385" s="145" t="s">
        <v>431</v>
      </c>
      <c r="I385" s="142"/>
      <c r="L385" s="32"/>
      <c r="M385" s="143"/>
      <c r="T385" s="51"/>
      <c r="AT385" s="17" t="s">
        <v>145</v>
      </c>
      <c r="AU385" s="17" t="s">
        <v>82</v>
      </c>
    </row>
    <row r="386" spans="2:65" s="12" customFormat="1">
      <c r="B386" s="146"/>
      <c r="D386" s="140" t="s">
        <v>147</v>
      </c>
      <c r="E386" s="147" t="s">
        <v>19</v>
      </c>
      <c r="F386" s="148" t="s">
        <v>303</v>
      </c>
      <c r="H386" s="147" t="s">
        <v>19</v>
      </c>
      <c r="I386" s="149"/>
      <c r="L386" s="146"/>
      <c r="M386" s="150"/>
      <c r="T386" s="151"/>
      <c r="AT386" s="147" t="s">
        <v>147</v>
      </c>
      <c r="AU386" s="147" t="s">
        <v>82</v>
      </c>
      <c r="AV386" s="12" t="s">
        <v>78</v>
      </c>
      <c r="AW386" s="12" t="s">
        <v>35</v>
      </c>
      <c r="AX386" s="12" t="s">
        <v>73</v>
      </c>
      <c r="AY386" s="147" t="s">
        <v>134</v>
      </c>
    </row>
    <row r="387" spans="2:65" s="13" customFormat="1">
      <c r="B387" s="152"/>
      <c r="D387" s="140" t="s">
        <v>147</v>
      </c>
      <c r="E387" s="153" t="s">
        <v>19</v>
      </c>
      <c r="F387" s="154" t="s">
        <v>216</v>
      </c>
      <c r="H387" s="155">
        <v>12</v>
      </c>
      <c r="I387" s="156"/>
      <c r="L387" s="152"/>
      <c r="M387" s="157"/>
      <c r="T387" s="158"/>
      <c r="AT387" s="153" t="s">
        <v>147</v>
      </c>
      <c r="AU387" s="153" t="s">
        <v>82</v>
      </c>
      <c r="AV387" s="13" t="s">
        <v>82</v>
      </c>
      <c r="AW387" s="13" t="s">
        <v>35</v>
      </c>
      <c r="AX387" s="13" t="s">
        <v>78</v>
      </c>
      <c r="AY387" s="153" t="s">
        <v>134</v>
      </c>
    </row>
    <row r="388" spans="2:65" s="1" customFormat="1" ht="24.15" customHeight="1">
      <c r="B388" s="32"/>
      <c r="C388" s="166" t="s">
        <v>432</v>
      </c>
      <c r="D388" s="166" t="s">
        <v>217</v>
      </c>
      <c r="E388" s="167" t="s">
        <v>433</v>
      </c>
      <c r="F388" s="168" t="s">
        <v>434</v>
      </c>
      <c r="G388" s="169" t="s">
        <v>139</v>
      </c>
      <c r="H388" s="170">
        <v>12.36</v>
      </c>
      <c r="I388" s="171"/>
      <c r="J388" s="172">
        <f>ROUND(I388*H388,2)</f>
        <v>0</v>
      </c>
      <c r="K388" s="168" t="s">
        <v>140</v>
      </c>
      <c r="L388" s="173"/>
      <c r="M388" s="174" t="s">
        <v>19</v>
      </c>
      <c r="N388" s="175" t="s">
        <v>45</v>
      </c>
      <c r="P388" s="136">
        <f>O388*H388</f>
        <v>0</v>
      </c>
      <c r="Q388" s="136">
        <v>1.7999999999999999E-2</v>
      </c>
      <c r="R388" s="136">
        <f>Q388*H388</f>
        <v>0.22247999999999998</v>
      </c>
      <c r="S388" s="136">
        <v>0</v>
      </c>
      <c r="T388" s="137">
        <f>S388*H388</f>
        <v>0</v>
      </c>
      <c r="AR388" s="138" t="s">
        <v>149</v>
      </c>
      <c r="AT388" s="138" t="s">
        <v>217</v>
      </c>
      <c r="AU388" s="138" t="s">
        <v>82</v>
      </c>
      <c r="AY388" s="17" t="s">
        <v>134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7" t="s">
        <v>82</v>
      </c>
      <c r="BK388" s="139">
        <f>ROUND(I388*H388,2)</f>
        <v>0</v>
      </c>
      <c r="BL388" s="17" t="s">
        <v>141</v>
      </c>
      <c r="BM388" s="138" t="s">
        <v>435</v>
      </c>
    </row>
    <row r="389" spans="2:65" s="1" customFormat="1" ht="19.2">
      <c r="B389" s="32"/>
      <c r="D389" s="140" t="s">
        <v>143</v>
      </c>
      <c r="F389" s="141" t="s">
        <v>434</v>
      </c>
      <c r="I389" s="142"/>
      <c r="L389" s="32"/>
      <c r="M389" s="143"/>
      <c r="T389" s="51"/>
      <c r="AT389" s="17" t="s">
        <v>143</v>
      </c>
      <c r="AU389" s="17" t="s">
        <v>82</v>
      </c>
    </row>
    <row r="390" spans="2:65" s="13" customFormat="1">
      <c r="B390" s="152"/>
      <c r="D390" s="140" t="s">
        <v>147</v>
      </c>
      <c r="F390" s="154" t="s">
        <v>436</v>
      </c>
      <c r="H390" s="155">
        <v>12.36</v>
      </c>
      <c r="I390" s="156"/>
      <c r="L390" s="152"/>
      <c r="M390" s="157"/>
      <c r="T390" s="158"/>
      <c r="AT390" s="153" t="s">
        <v>147</v>
      </c>
      <c r="AU390" s="153" t="s">
        <v>82</v>
      </c>
      <c r="AV390" s="13" t="s">
        <v>82</v>
      </c>
      <c r="AW390" s="13" t="s">
        <v>4</v>
      </c>
      <c r="AX390" s="13" t="s">
        <v>78</v>
      </c>
      <c r="AY390" s="153" t="s">
        <v>134</v>
      </c>
    </row>
    <row r="391" spans="2:65" s="1" customFormat="1" ht="37.950000000000003" customHeight="1">
      <c r="B391" s="32"/>
      <c r="C391" s="127" t="s">
        <v>437</v>
      </c>
      <c r="D391" s="127" t="s">
        <v>136</v>
      </c>
      <c r="E391" s="128" t="s">
        <v>438</v>
      </c>
      <c r="F391" s="129" t="s">
        <v>439</v>
      </c>
      <c r="G391" s="130" t="s">
        <v>333</v>
      </c>
      <c r="H391" s="131">
        <v>10.4</v>
      </c>
      <c r="I391" s="132"/>
      <c r="J391" s="133">
        <f>ROUND(I391*H391,2)</f>
        <v>0</v>
      </c>
      <c r="K391" s="129" t="s">
        <v>140</v>
      </c>
      <c r="L391" s="32"/>
      <c r="M391" s="134" t="s">
        <v>19</v>
      </c>
      <c r="N391" s="135" t="s">
        <v>45</v>
      </c>
      <c r="P391" s="136">
        <f>O391*H391</f>
        <v>0</v>
      </c>
      <c r="Q391" s="136">
        <v>3.3899999999999998E-3</v>
      </c>
      <c r="R391" s="136">
        <f>Q391*H391</f>
        <v>3.5255999999999996E-2</v>
      </c>
      <c r="S391" s="136">
        <v>0</v>
      </c>
      <c r="T391" s="137">
        <f>S391*H391</f>
        <v>0</v>
      </c>
      <c r="AR391" s="138" t="s">
        <v>141</v>
      </c>
      <c r="AT391" s="138" t="s">
        <v>136</v>
      </c>
      <c r="AU391" s="138" t="s">
        <v>82</v>
      </c>
      <c r="AY391" s="17" t="s">
        <v>134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7" t="s">
        <v>82</v>
      </c>
      <c r="BK391" s="139">
        <f>ROUND(I391*H391,2)</f>
        <v>0</v>
      </c>
      <c r="BL391" s="17" t="s">
        <v>141</v>
      </c>
      <c r="BM391" s="138" t="s">
        <v>440</v>
      </c>
    </row>
    <row r="392" spans="2:65" s="1" customFormat="1" ht="48">
      <c r="B392" s="32"/>
      <c r="D392" s="140" t="s">
        <v>143</v>
      </c>
      <c r="F392" s="141" t="s">
        <v>441</v>
      </c>
      <c r="I392" s="142"/>
      <c r="L392" s="32"/>
      <c r="M392" s="143"/>
      <c r="T392" s="51"/>
      <c r="AT392" s="17" t="s">
        <v>143</v>
      </c>
      <c r="AU392" s="17" t="s">
        <v>82</v>
      </c>
    </row>
    <row r="393" spans="2:65" s="1" customFormat="1">
      <c r="B393" s="32"/>
      <c r="D393" s="144" t="s">
        <v>145</v>
      </c>
      <c r="F393" s="145" t="s">
        <v>442</v>
      </c>
      <c r="I393" s="142"/>
      <c r="L393" s="32"/>
      <c r="M393" s="143"/>
      <c r="T393" s="51"/>
      <c r="AT393" s="17" t="s">
        <v>145</v>
      </c>
      <c r="AU393" s="17" t="s">
        <v>82</v>
      </c>
    </row>
    <row r="394" spans="2:65" s="12" customFormat="1">
      <c r="B394" s="146"/>
      <c r="D394" s="140" t="s">
        <v>147</v>
      </c>
      <c r="E394" s="147" t="s">
        <v>19</v>
      </c>
      <c r="F394" s="148" t="s">
        <v>342</v>
      </c>
      <c r="H394" s="147" t="s">
        <v>19</v>
      </c>
      <c r="I394" s="149"/>
      <c r="L394" s="146"/>
      <c r="M394" s="150"/>
      <c r="T394" s="151"/>
      <c r="AT394" s="147" t="s">
        <v>147</v>
      </c>
      <c r="AU394" s="147" t="s">
        <v>82</v>
      </c>
      <c r="AV394" s="12" t="s">
        <v>78</v>
      </c>
      <c r="AW394" s="12" t="s">
        <v>35</v>
      </c>
      <c r="AX394" s="12" t="s">
        <v>73</v>
      </c>
      <c r="AY394" s="147" t="s">
        <v>134</v>
      </c>
    </row>
    <row r="395" spans="2:65" s="13" customFormat="1">
      <c r="B395" s="152"/>
      <c r="D395" s="140" t="s">
        <v>147</v>
      </c>
      <c r="E395" s="153" t="s">
        <v>19</v>
      </c>
      <c r="F395" s="154" t="s">
        <v>343</v>
      </c>
      <c r="H395" s="155">
        <v>5.5</v>
      </c>
      <c r="I395" s="156"/>
      <c r="L395" s="152"/>
      <c r="M395" s="157"/>
      <c r="T395" s="158"/>
      <c r="AT395" s="153" t="s">
        <v>147</v>
      </c>
      <c r="AU395" s="153" t="s">
        <v>82</v>
      </c>
      <c r="AV395" s="13" t="s">
        <v>82</v>
      </c>
      <c r="AW395" s="13" t="s">
        <v>35</v>
      </c>
      <c r="AX395" s="13" t="s">
        <v>73</v>
      </c>
      <c r="AY395" s="153" t="s">
        <v>134</v>
      </c>
    </row>
    <row r="396" spans="2:65" s="13" customFormat="1">
      <c r="B396" s="152"/>
      <c r="D396" s="140" t="s">
        <v>147</v>
      </c>
      <c r="E396" s="153" t="s">
        <v>19</v>
      </c>
      <c r="F396" s="154" t="s">
        <v>344</v>
      </c>
      <c r="H396" s="155">
        <v>4.9000000000000004</v>
      </c>
      <c r="I396" s="156"/>
      <c r="L396" s="152"/>
      <c r="M396" s="157"/>
      <c r="T396" s="158"/>
      <c r="AT396" s="153" t="s">
        <v>147</v>
      </c>
      <c r="AU396" s="153" t="s">
        <v>82</v>
      </c>
      <c r="AV396" s="13" t="s">
        <v>82</v>
      </c>
      <c r="AW396" s="13" t="s">
        <v>35</v>
      </c>
      <c r="AX396" s="13" t="s">
        <v>73</v>
      </c>
      <c r="AY396" s="153" t="s">
        <v>134</v>
      </c>
    </row>
    <row r="397" spans="2:65" s="14" customFormat="1">
      <c r="B397" s="159"/>
      <c r="D397" s="140" t="s">
        <v>147</v>
      </c>
      <c r="E397" s="160" t="s">
        <v>19</v>
      </c>
      <c r="F397" s="161" t="s">
        <v>186</v>
      </c>
      <c r="H397" s="162">
        <v>10.4</v>
      </c>
      <c r="I397" s="163"/>
      <c r="L397" s="159"/>
      <c r="M397" s="164"/>
      <c r="T397" s="165"/>
      <c r="AT397" s="160" t="s">
        <v>147</v>
      </c>
      <c r="AU397" s="160" t="s">
        <v>82</v>
      </c>
      <c r="AV397" s="14" t="s">
        <v>141</v>
      </c>
      <c r="AW397" s="14" t="s">
        <v>35</v>
      </c>
      <c r="AX397" s="14" t="s">
        <v>78</v>
      </c>
      <c r="AY397" s="160" t="s">
        <v>134</v>
      </c>
    </row>
    <row r="398" spans="2:65" s="1" customFormat="1" ht="24.15" customHeight="1">
      <c r="B398" s="32"/>
      <c r="C398" s="166" t="s">
        <v>443</v>
      </c>
      <c r="D398" s="166" t="s">
        <v>217</v>
      </c>
      <c r="E398" s="167" t="s">
        <v>444</v>
      </c>
      <c r="F398" s="168" t="s">
        <v>445</v>
      </c>
      <c r="G398" s="169" t="s">
        <v>139</v>
      </c>
      <c r="H398" s="170">
        <v>3.4319999999999999</v>
      </c>
      <c r="I398" s="171"/>
      <c r="J398" s="172">
        <f>ROUND(I398*H398,2)</f>
        <v>0</v>
      </c>
      <c r="K398" s="168" t="s">
        <v>140</v>
      </c>
      <c r="L398" s="173"/>
      <c r="M398" s="174" t="s">
        <v>19</v>
      </c>
      <c r="N398" s="175" t="s">
        <v>45</v>
      </c>
      <c r="P398" s="136">
        <f>O398*H398</f>
        <v>0</v>
      </c>
      <c r="Q398" s="136">
        <v>6.0000000000000001E-3</v>
      </c>
      <c r="R398" s="136">
        <f>Q398*H398</f>
        <v>2.0591999999999999E-2</v>
      </c>
      <c r="S398" s="136">
        <v>0</v>
      </c>
      <c r="T398" s="137">
        <f>S398*H398</f>
        <v>0</v>
      </c>
      <c r="AR398" s="138" t="s">
        <v>149</v>
      </c>
      <c r="AT398" s="138" t="s">
        <v>217</v>
      </c>
      <c r="AU398" s="138" t="s">
        <v>82</v>
      </c>
      <c r="AY398" s="17" t="s">
        <v>134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7" t="s">
        <v>82</v>
      </c>
      <c r="BK398" s="139">
        <f>ROUND(I398*H398,2)</f>
        <v>0</v>
      </c>
      <c r="BL398" s="17" t="s">
        <v>141</v>
      </c>
      <c r="BM398" s="138" t="s">
        <v>446</v>
      </c>
    </row>
    <row r="399" spans="2:65" s="1" customFormat="1" ht="19.2">
      <c r="B399" s="32"/>
      <c r="D399" s="140" t="s">
        <v>143</v>
      </c>
      <c r="F399" s="141" t="s">
        <v>445</v>
      </c>
      <c r="I399" s="142"/>
      <c r="L399" s="32"/>
      <c r="M399" s="143"/>
      <c r="T399" s="51"/>
      <c r="AT399" s="17" t="s">
        <v>143</v>
      </c>
      <c r="AU399" s="17" t="s">
        <v>82</v>
      </c>
    </row>
    <row r="400" spans="2:65" s="12" customFormat="1">
      <c r="B400" s="146"/>
      <c r="D400" s="140" t="s">
        <v>147</v>
      </c>
      <c r="E400" s="147" t="s">
        <v>19</v>
      </c>
      <c r="F400" s="148" t="s">
        <v>342</v>
      </c>
      <c r="H400" s="147" t="s">
        <v>19</v>
      </c>
      <c r="I400" s="149"/>
      <c r="L400" s="146"/>
      <c r="M400" s="150"/>
      <c r="T400" s="151"/>
      <c r="AT400" s="147" t="s">
        <v>147</v>
      </c>
      <c r="AU400" s="147" t="s">
        <v>82</v>
      </c>
      <c r="AV400" s="12" t="s">
        <v>78</v>
      </c>
      <c r="AW400" s="12" t="s">
        <v>35</v>
      </c>
      <c r="AX400" s="12" t="s">
        <v>73</v>
      </c>
      <c r="AY400" s="147" t="s">
        <v>134</v>
      </c>
    </row>
    <row r="401" spans="2:65" s="13" customFormat="1">
      <c r="B401" s="152"/>
      <c r="D401" s="140" t="s">
        <v>147</v>
      </c>
      <c r="E401" s="153" t="s">
        <v>19</v>
      </c>
      <c r="F401" s="154" t="s">
        <v>447</v>
      </c>
      <c r="H401" s="155">
        <v>1.65</v>
      </c>
      <c r="I401" s="156"/>
      <c r="L401" s="152"/>
      <c r="M401" s="157"/>
      <c r="T401" s="158"/>
      <c r="AT401" s="153" t="s">
        <v>147</v>
      </c>
      <c r="AU401" s="153" t="s">
        <v>82</v>
      </c>
      <c r="AV401" s="13" t="s">
        <v>82</v>
      </c>
      <c r="AW401" s="13" t="s">
        <v>35</v>
      </c>
      <c r="AX401" s="13" t="s">
        <v>73</v>
      </c>
      <c r="AY401" s="153" t="s">
        <v>134</v>
      </c>
    </row>
    <row r="402" spans="2:65" s="13" customFormat="1">
      <c r="B402" s="152"/>
      <c r="D402" s="140" t="s">
        <v>147</v>
      </c>
      <c r="E402" s="153" t="s">
        <v>19</v>
      </c>
      <c r="F402" s="154" t="s">
        <v>448</v>
      </c>
      <c r="H402" s="155">
        <v>1.47</v>
      </c>
      <c r="I402" s="156"/>
      <c r="L402" s="152"/>
      <c r="M402" s="157"/>
      <c r="T402" s="158"/>
      <c r="AT402" s="153" t="s">
        <v>147</v>
      </c>
      <c r="AU402" s="153" t="s">
        <v>82</v>
      </c>
      <c r="AV402" s="13" t="s">
        <v>82</v>
      </c>
      <c r="AW402" s="13" t="s">
        <v>35</v>
      </c>
      <c r="AX402" s="13" t="s">
        <v>73</v>
      </c>
      <c r="AY402" s="153" t="s">
        <v>134</v>
      </c>
    </row>
    <row r="403" spans="2:65" s="14" customFormat="1">
      <c r="B403" s="159"/>
      <c r="D403" s="140" t="s">
        <v>147</v>
      </c>
      <c r="E403" s="160" t="s">
        <v>19</v>
      </c>
      <c r="F403" s="161" t="s">
        <v>186</v>
      </c>
      <c r="H403" s="162">
        <v>3.12</v>
      </c>
      <c r="I403" s="163"/>
      <c r="L403" s="159"/>
      <c r="M403" s="164"/>
      <c r="T403" s="165"/>
      <c r="AT403" s="160" t="s">
        <v>147</v>
      </c>
      <c r="AU403" s="160" t="s">
        <v>82</v>
      </c>
      <c r="AV403" s="14" t="s">
        <v>141</v>
      </c>
      <c r="AW403" s="14" t="s">
        <v>35</v>
      </c>
      <c r="AX403" s="14" t="s">
        <v>78</v>
      </c>
      <c r="AY403" s="160" t="s">
        <v>134</v>
      </c>
    </row>
    <row r="404" spans="2:65" s="13" customFormat="1">
      <c r="B404" s="152"/>
      <c r="D404" s="140" t="s">
        <v>147</v>
      </c>
      <c r="F404" s="154" t="s">
        <v>449</v>
      </c>
      <c r="H404" s="155">
        <v>3.4319999999999999</v>
      </c>
      <c r="I404" s="156"/>
      <c r="L404" s="152"/>
      <c r="M404" s="157"/>
      <c r="T404" s="158"/>
      <c r="AT404" s="153" t="s">
        <v>147</v>
      </c>
      <c r="AU404" s="153" t="s">
        <v>82</v>
      </c>
      <c r="AV404" s="13" t="s">
        <v>82</v>
      </c>
      <c r="AW404" s="13" t="s">
        <v>4</v>
      </c>
      <c r="AX404" s="13" t="s">
        <v>78</v>
      </c>
      <c r="AY404" s="153" t="s">
        <v>134</v>
      </c>
    </row>
    <row r="405" spans="2:65" s="1" customFormat="1" ht="37.950000000000003" customHeight="1">
      <c r="B405" s="32"/>
      <c r="C405" s="127" t="s">
        <v>450</v>
      </c>
      <c r="D405" s="127" t="s">
        <v>136</v>
      </c>
      <c r="E405" s="128" t="s">
        <v>451</v>
      </c>
      <c r="F405" s="129" t="s">
        <v>452</v>
      </c>
      <c r="G405" s="130" t="s">
        <v>139</v>
      </c>
      <c r="H405" s="131">
        <v>495</v>
      </c>
      <c r="I405" s="132"/>
      <c r="J405" s="133">
        <f>ROUND(I405*H405,2)</f>
        <v>0</v>
      </c>
      <c r="K405" s="129" t="s">
        <v>140</v>
      </c>
      <c r="L405" s="32"/>
      <c r="M405" s="134" t="s">
        <v>19</v>
      </c>
      <c r="N405" s="135" t="s">
        <v>45</v>
      </c>
      <c r="P405" s="136">
        <f>O405*H405</f>
        <v>0</v>
      </c>
      <c r="Q405" s="136">
        <v>8.0000000000000007E-5</v>
      </c>
      <c r="R405" s="136">
        <f>Q405*H405</f>
        <v>3.9600000000000003E-2</v>
      </c>
      <c r="S405" s="136">
        <v>0</v>
      </c>
      <c r="T405" s="137">
        <f>S405*H405</f>
        <v>0</v>
      </c>
      <c r="AR405" s="138" t="s">
        <v>141</v>
      </c>
      <c r="AT405" s="138" t="s">
        <v>136</v>
      </c>
      <c r="AU405" s="138" t="s">
        <v>82</v>
      </c>
      <c r="AY405" s="17" t="s">
        <v>134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7" t="s">
        <v>82</v>
      </c>
      <c r="BK405" s="139">
        <f>ROUND(I405*H405,2)</f>
        <v>0</v>
      </c>
      <c r="BL405" s="17" t="s">
        <v>141</v>
      </c>
      <c r="BM405" s="138" t="s">
        <v>453</v>
      </c>
    </row>
    <row r="406" spans="2:65" s="1" customFormat="1" ht="28.8">
      <c r="B406" s="32"/>
      <c r="D406" s="140" t="s">
        <v>143</v>
      </c>
      <c r="F406" s="141" t="s">
        <v>454</v>
      </c>
      <c r="I406" s="142"/>
      <c r="L406" s="32"/>
      <c r="M406" s="143"/>
      <c r="T406" s="51"/>
      <c r="AT406" s="17" t="s">
        <v>143</v>
      </c>
      <c r="AU406" s="17" t="s">
        <v>82</v>
      </c>
    </row>
    <row r="407" spans="2:65" s="1" customFormat="1">
      <c r="B407" s="32"/>
      <c r="D407" s="144" t="s">
        <v>145</v>
      </c>
      <c r="F407" s="145" t="s">
        <v>455</v>
      </c>
      <c r="I407" s="142"/>
      <c r="L407" s="32"/>
      <c r="M407" s="143"/>
      <c r="T407" s="51"/>
      <c r="AT407" s="17" t="s">
        <v>145</v>
      </c>
      <c r="AU407" s="17" t="s">
        <v>82</v>
      </c>
    </row>
    <row r="408" spans="2:65" s="13" customFormat="1">
      <c r="B408" s="152"/>
      <c r="D408" s="140" t="s">
        <v>147</v>
      </c>
      <c r="E408" s="153" t="s">
        <v>19</v>
      </c>
      <c r="F408" s="154" t="s">
        <v>456</v>
      </c>
      <c r="H408" s="155">
        <v>495</v>
      </c>
      <c r="I408" s="156"/>
      <c r="L408" s="152"/>
      <c r="M408" s="157"/>
      <c r="T408" s="158"/>
      <c r="AT408" s="153" t="s">
        <v>147</v>
      </c>
      <c r="AU408" s="153" t="s">
        <v>82</v>
      </c>
      <c r="AV408" s="13" t="s">
        <v>82</v>
      </c>
      <c r="AW408" s="13" t="s">
        <v>35</v>
      </c>
      <c r="AX408" s="13" t="s">
        <v>78</v>
      </c>
      <c r="AY408" s="153" t="s">
        <v>134</v>
      </c>
    </row>
    <row r="409" spans="2:65" s="1" customFormat="1" ht="37.950000000000003" customHeight="1">
      <c r="B409" s="32"/>
      <c r="C409" s="127" t="s">
        <v>457</v>
      </c>
      <c r="D409" s="127" t="s">
        <v>136</v>
      </c>
      <c r="E409" s="128" t="s">
        <v>458</v>
      </c>
      <c r="F409" s="129" t="s">
        <v>459</v>
      </c>
      <c r="G409" s="130" t="s">
        <v>139</v>
      </c>
      <c r="H409" s="131">
        <v>12</v>
      </c>
      <c r="I409" s="132"/>
      <c r="J409" s="133">
        <f>ROUND(I409*H409,2)</f>
        <v>0</v>
      </c>
      <c r="K409" s="129" t="s">
        <v>140</v>
      </c>
      <c r="L409" s="32"/>
      <c r="M409" s="134" t="s">
        <v>19</v>
      </c>
      <c r="N409" s="135" t="s">
        <v>45</v>
      </c>
      <c r="P409" s="136">
        <f>O409*H409</f>
        <v>0</v>
      </c>
      <c r="Q409" s="136">
        <v>8.0000000000000007E-5</v>
      </c>
      <c r="R409" s="136">
        <f>Q409*H409</f>
        <v>9.6000000000000013E-4</v>
      </c>
      <c r="S409" s="136">
        <v>0</v>
      </c>
      <c r="T409" s="137">
        <f>S409*H409</f>
        <v>0</v>
      </c>
      <c r="AR409" s="138" t="s">
        <v>141</v>
      </c>
      <c r="AT409" s="138" t="s">
        <v>136</v>
      </c>
      <c r="AU409" s="138" t="s">
        <v>82</v>
      </c>
      <c r="AY409" s="17" t="s">
        <v>134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7" t="s">
        <v>82</v>
      </c>
      <c r="BK409" s="139">
        <f>ROUND(I409*H409,2)</f>
        <v>0</v>
      </c>
      <c r="BL409" s="17" t="s">
        <v>141</v>
      </c>
      <c r="BM409" s="138" t="s">
        <v>460</v>
      </c>
    </row>
    <row r="410" spans="2:65" s="1" customFormat="1" ht="38.4">
      <c r="B410" s="32"/>
      <c r="D410" s="140" t="s">
        <v>143</v>
      </c>
      <c r="F410" s="141" t="s">
        <v>461</v>
      </c>
      <c r="I410" s="142"/>
      <c r="L410" s="32"/>
      <c r="M410" s="143"/>
      <c r="T410" s="51"/>
      <c r="AT410" s="17" t="s">
        <v>143</v>
      </c>
      <c r="AU410" s="17" t="s">
        <v>82</v>
      </c>
    </row>
    <row r="411" spans="2:65" s="1" customFormat="1">
      <c r="B411" s="32"/>
      <c r="D411" s="144" t="s">
        <v>145</v>
      </c>
      <c r="F411" s="145" t="s">
        <v>462</v>
      </c>
      <c r="I411" s="142"/>
      <c r="L411" s="32"/>
      <c r="M411" s="143"/>
      <c r="T411" s="51"/>
      <c r="AT411" s="17" t="s">
        <v>145</v>
      </c>
      <c r="AU411" s="17" t="s">
        <v>82</v>
      </c>
    </row>
    <row r="412" spans="2:65" s="1" customFormat="1" ht="24.15" customHeight="1">
      <c r="B412" s="32"/>
      <c r="C412" s="127" t="s">
        <v>463</v>
      </c>
      <c r="D412" s="127" t="s">
        <v>136</v>
      </c>
      <c r="E412" s="128" t="s">
        <v>464</v>
      </c>
      <c r="F412" s="129" t="s">
        <v>465</v>
      </c>
      <c r="G412" s="130" t="s">
        <v>333</v>
      </c>
      <c r="H412" s="131">
        <v>90</v>
      </c>
      <c r="I412" s="132"/>
      <c r="J412" s="133">
        <f>ROUND(I412*H412,2)</f>
        <v>0</v>
      </c>
      <c r="K412" s="129" t="s">
        <v>140</v>
      </c>
      <c r="L412" s="32"/>
      <c r="M412" s="134" t="s">
        <v>19</v>
      </c>
      <c r="N412" s="135" t="s">
        <v>45</v>
      </c>
      <c r="P412" s="136">
        <f>O412*H412</f>
        <v>0</v>
      </c>
      <c r="Q412" s="136">
        <v>3.0000000000000001E-5</v>
      </c>
      <c r="R412" s="136">
        <f>Q412*H412</f>
        <v>2.7000000000000001E-3</v>
      </c>
      <c r="S412" s="136">
        <v>0</v>
      </c>
      <c r="T412" s="137">
        <f>S412*H412</f>
        <v>0</v>
      </c>
      <c r="AR412" s="138" t="s">
        <v>141</v>
      </c>
      <c r="AT412" s="138" t="s">
        <v>136</v>
      </c>
      <c r="AU412" s="138" t="s">
        <v>82</v>
      </c>
      <c r="AY412" s="17" t="s">
        <v>134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7" t="s">
        <v>82</v>
      </c>
      <c r="BK412" s="139">
        <f>ROUND(I412*H412,2)</f>
        <v>0</v>
      </c>
      <c r="BL412" s="17" t="s">
        <v>141</v>
      </c>
      <c r="BM412" s="138" t="s">
        <v>466</v>
      </c>
    </row>
    <row r="413" spans="2:65" s="1" customFormat="1" ht="19.2">
      <c r="B413" s="32"/>
      <c r="D413" s="140" t="s">
        <v>143</v>
      </c>
      <c r="F413" s="141" t="s">
        <v>467</v>
      </c>
      <c r="I413" s="142"/>
      <c r="L413" s="32"/>
      <c r="M413" s="143"/>
      <c r="T413" s="51"/>
      <c r="AT413" s="17" t="s">
        <v>143</v>
      </c>
      <c r="AU413" s="17" t="s">
        <v>82</v>
      </c>
    </row>
    <row r="414" spans="2:65" s="1" customFormat="1">
      <c r="B414" s="32"/>
      <c r="D414" s="144" t="s">
        <v>145</v>
      </c>
      <c r="F414" s="145" t="s">
        <v>468</v>
      </c>
      <c r="I414" s="142"/>
      <c r="L414" s="32"/>
      <c r="M414" s="143"/>
      <c r="T414" s="51"/>
      <c r="AT414" s="17" t="s">
        <v>145</v>
      </c>
      <c r="AU414" s="17" t="s">
        <v>82</v>
      </c>
    </row>
    <row r="415" spans="2:65" s="1" customFormat="1" ht="24.15" customHeight="1">
      <c r="B415" s="32"/>
      <c r="C415" s="166" t="s">
        <v>469</v>
      </c>
      <c r="D415" s="166" t="s">
        <v>217</v>
      </c>
      <c r="E415" s="167" t="s">
        <v>470</v>
      </c>
      <c r="F415" s="168" t="s">
        <v>471</v>
      </c>
      <c r="G415" s="169" t="s">
        <v>333</v>
      </c>
      <c r="H415" s="170">
        <v>99</v>
      </c>
      <c r="I415" s="171"/>
      <c r="J415" s="172">
        <f>ROUND(I415*H415,2)</f>
        <v>0</v>
      </c>
      <c r="K415" s="168" t="s">
        <v>140</v>
      </c>
      <c r="L415" s="173"/>
      <c r="M415" s="174" t="s">
        <v>19</v>
      </c>
      <c r="N415" s="175" t="s">
        <v>45</v>
      </c>
      <c r="P415" s="136">
        <f>O415*H415</f>
        <v>0</v>
      </c>
      <c r="Q415" s="136">
        <v>5.9999999999999995E-4</v>
      </c>
      <c r="R415" s="136">
        <f>Q415*H415</f>
        <v>5.9399999999999994E-2</v>
      </c>
      <c r="S415" s="136">
        <v>0</v>
      </c>
      <c r="T415" s="137">
        <f>S415*H415</f>
        <v>0</v>
      </c>
      <c r="AR415" s="138" t="s">
        <v>149</v>
      </c>
      <c r="AT415" s="138" t="s">
        <v>217</v>
      </c>
      <c r="AU415" s="138" t="s">
        <v>82</v>
      </c>
      <c r="AY415" s="17" t="s">
        <v>134</v>
      </c>
      <c r="BE415" s="139">
        <f>IF(N415="základní",J415,0)</f>
        <v>0</v>
      </c>
      <c r="BF415" s="139">
        <f>IF(N415="snížená",J415,0)</f>
        <v>0</v>
      </c>
      <c r="BG415" s="139">
        <f>IF(N415="zákl. přenesená",J415,0)</f>
        <v>0</v>
      </c>
      <c r="BH415" s="139">
        <f>IF(N415="sníž. přenesená",J415,0)</f>
        <v>0</v>
      </c>
      <c r="BI415" s="139">
        <f>IF(N415="nulová",J415,0)</f>
        <v>0</v>
      </c>
      <c r="BJ415" s="17" t="s">
        <v>82</v>
      </c>
      <c r="BK415" s="139">
        <f>ROUND(I415*H415,2)</f>
        <v>0</v>
      </c>
      <c r="BL415" s="17" t="s">
        <v>141</v>
      </c>
      <c r="BM415" s="138" t="s">
        <v>472</v>
      </c>
    </row>
    <row r="416" spans="2:65" s="1" customFormat="1">
      <c r="B416" s="32"/>
      <c r="D416" s="140" t="s">
        <v>143</v>
      </c>
      <c r="F416" s="141" t="s">
        <v>471</v>
      </c>
      <c r="I416" s="142"/>
      <c r="L416" s="32"/>
      <c r="M416" s="143"/>
      <c r="T416" s="51"/>
      <c r="AT416" s="17" t="s">
        <v>143</v>
      </c>
      <c r="AU416" s="17" t="s">
        <v>82</v>
      </c>
    </row>
    <row r="417" spans="2:65" s="13" customFormat="1">
      <c r="B417" s="152"/>
      <c r="D417" s="140" t="s">
        <v>147</v>
      </c>
      <c r="F417" s="154" t="s">
        <v>473</v>
      </c>
      <c r="H417" s="155">
        <v>99</v>
      </c>
      <c r="I417" s="156"/>
      <c r="L417" s="152"/>
      <c r="M417" s="157"/>
      <c r="T417" s="158"/>
      <c r="AT417" s="153" t="s">
        <v>147</v>
      </c>
      <c r="AU417" s="153" t="s">
        <v>82</v>
      </c>
      <c r="AV417" s="13" t="s">
        <v>82</v>
      </c>
      <c r="AW417" s="13" t="s">
        <v>4</v>
      </c>
      <c r="AX417" s="13" t="s">
        <v>78</v>
      </c>
      <c r="AY417" s="153" t="s">
        <v>134</v>
      </c>
    </row>
    <row r="418" spans="2:65" s="1" customFormat="1" ht="16.5" customHeight="1">
      <c r="B418" s="32"/>
      <c r="C418" s="127" t="s">
        <v>474</v>
      </c>
      <c r="D418" s="127" t="s">
        <v>136</v>
      </c>
      <c r="E418" s="128" t="s">
        <v>475</v>
      </c>
      <c r="F418" s="129" t="s">
        <v>476</v>
      </c>
      <c r="G418" s="130" t="s">
        <v>333</v>
      </c>
      <c r="H418" s="131">
        <v>156</v>
      </c>
      <c r="I418" s="132"/>
      <c r="J418" s="133">
        <f>ROUND(I418*H418,2)</f>
        <v>0</v>
      </c>
      <c r="K418" s="129" t="s">
        <v>140</v>
      </c>
      <c r="L418" s="32"/>
      <c r="M418" s="134" t="s">
        <v>19</v>
      </c>
      <c r="N418" s="135" t="s">
        <v>45</v>
      </c>
      <c r="P418" s="136">
        <f>O418*H418</f>
        <v>0</v>
      </c>
      <c r="Q418" s="136">
        <v>0</v>
      </c>
      <c r="R418" s="136">
        <f>Q418*H418</f>
        <v>0</v>
      </c>
      <c r="S418" s="136">
        <v>0</v>
      </c>
      <c r="T418" s="137">
        <f>S418*H418</f>
        <v>0</v>
      </c>
      <c r="AR418" s="138" t="s">
        <v>141</v>
      </c>
      <c r="AT418" s="138" t="s">
        <v>136</v>
      </c>
      <c r="AU418" s="138" t="s">
        <v>82</v>
      </c>
      <c r="AY418" s="17" t="s">
        <v>134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7" t="s">
        <v>82</v>
      </c>
      <c r="BK418" s="139">
        <f>ROUND(I418*H418,2)</f>
        <v>0</v>
      </c>
      <c r="BL418" s="17" t="s">
        <v>141</v>
      </c>
      <c r="BM418" s="138" t="s">
        <v>477</v>
      </c>
    </row>
    <row r="419" spans="2:65" s="1" customFormat="1" ht="19.2">
      <c r="B419" s="32"/>
      <c r="D419" s="140" t="s">
        <v>143</v>
      </c>
      <c r="F419" s="141" t="s">
        <v>478</v>
      </c>
      <c r="I419" s="142"/>
      <c r="L419" s="32"/>
      <c r="M419" s="143"/>
      <c r="T419" s="51"/>
      <c r="AT419" s="17" t="s">
        <v>143</v>
      </c>
      <c r="AU419" s="17" t="s">
        <v>82</v>
      </c>
    </row>
    <row r="420" spans="2:65" s="1" customFormat="1">
      <c r="B420" s="32"/>
      <c r="D420" s="144" t="s">
        <v>145</v>
      </c>
      <c r="F420" s="145" t="s">
        <v>479</v>
      </c>
      <c r="I420" s="142"/>
      <c r="L420" s="32"/>
      <c r="M420" s="143"/>
      <c r="T420" s="51"/>
      <c r="AT420" s="17" t="s">
        <v>145</v>
      </c>
      <c r="AU420" s="17" t="s">
        <v>82</v>
      </c>
    </row>
    <row r="421" spans="2:65" s="13" customFormat="1">
      <c r="B421" s="152"/>
      <c r="D421" s="140" t="s">
        <v>147</v>
      </c>
      <c r="E421" s="153" t="s">
        <v>19</v>
      </c>
      <c r="F421" s="154" t="s">
        <v>480</v>
      </c>
      <c r="H421" s="155">
        <v>156</v>
      </c>
      <c r="I421" s="156"/>
      <c r="L421" s="152"/>
      <c r="M421" s="157"/>
      <c r="T421" s="158"/>
      <c r="AT421" s="153" t="s">
        <v>147</v>
      </c>
      <c r="AU421" s="153" t="s">
        <v>82</v>
      </c>
      <c r="AV421" s="13" t="s">
        <v>82</v>
      </c>
      <c r="AW421" s="13" t="s">
        <v>35</v>
      </c>
      <c r="AX421" s="13" t="s">
        <v>78</v>
      </c>
      <c r="AY421" s="153" t="s">
        <v>134</v>
      </c>
    </row>
    <row r="422" spans="2:65" s="1" customFormat="1" ht="24.15" customHeight="1">
      <c r="B422" s="32"/>
      <c r="C422" s="166" t="s">
        <v>481</v>
      </c>
      <c r="D422" s="166" t="s">
        <v>217</v>
      </c>
      <c r="E422" s="167" t="s">
        <v>367</v>
      </c>
      <c r="F422" s="168" t="s">
        <v>368</v>
      </c>
      <c r="G422" s="169" t="s">
        <v>333</v>
      </c>
      <c r="H422" s="170">
        <v>171.6</v>
      </c>
      <c r="I422" s="171"/>
      <c r="J422" s="172">
        <f>ROUND(I422*H422,2)</f>
        <v>0</v>
      </c>
      <c r="K422" s="168" t="s">
        <v>140</v>
      </c>
      <c r="L422" s="173"/>
      <c r="M422" s="174" t="s">
        <v>19</v>
      </c>
      <c r="N422" s="175" t="s">
        <v>45</v>
      </c>
      <c r="P422" s="136">
        <f>O422*H422</f>
        <v>0</v>
      </c>
      <c r="Q422" s="136">
        <v>1.2E-4</v>
      </c>
      <c r="R422" s="136">
        <f>Q422*H422</f>
        <v>2.0591999999999999E-2</v>
      </c>
      <c r="S422" s="136">
        <v>0</v>
      </c>
      <c r="T422" s="137">
        <f>S422*H422</f>
        <v>0</v>
      </c>
      <c r="AR422" s="138" t="s">
        <v>149</v>
      </c>
      <c r="AT422" s="138" t="s">
        <v>217</v>
      </c>
      <c r="AU422" s="138" t="s">
        <v>82</v>
      </c>
      <c r="AY422" s="17" t="s">
        <v>134</v>
      </c>
      <c r="BE422" s="139">
        <f>IF(N422="základní",J422,0)</f>
        <v>0</v>
      </c>
      <c r="BF422" s="139">
        <f>IF(N422="snížená",J422,0)</f>
        <v>0</v>
      </c>
      <c r="BG422" s="139">
        <f>IF(N422="zákl. přenesená",J422,0)</f>
        <v>0</v>
      </c>
      <c r="BH422" s="139">
        <f>IF(N422="sníž. přenesená",J422,0)</f>
        <v>0</v>
      </c>
      <c r="BI422" s="139">
        <f>IF(N422="nulová",J422,0)</f>
        <v>0</v>
      </c>
      <c r="BJ422" s="17" t="s">
        <v>82</v>
      </c>
      <c r="BK422" s="139">
        <f>ROUND(I422*H422,2)</f>
        <v>0</v>
      </c>
      <c r="BL422" s="17" t="s">
        <v>141</v>
      </c>
      <c r="BM422" s="138" t="s">
        <v>482</v>
      </c>
    </row>
    <row r="423" spans="2:65" s="1" customFormat="1" ht="19.2">
      <c r="B423" s="32"/>
      <c r="D423" s="140" t="s">
        <v>143</v>
      </c>
      <c r="F423" s="141" t="s">
        <v>368</v>
      </c>
      <c r="I423" s="142"/>
      <c r="L423" s="32"/>
      <c r="M423" s="143"/>
      <c r="T423" s="51"/>
      <c r="AT423" s="17" t="s">
        <v>143</v>
      </c>
      <c r="AU423" s="17" t="s">
        <v>82</v>
      </c>
    </row>
    <row r="424" spans="2:65" s="13" customFormat="1">
      <c r="B424" s="152"/>
      <c r="D424" s="140" t="s">
        <v>147</v>
      </c>
      <c r="F424" s="154" t="s">
        <v>483</v>
      </c>
      <c r="H424" s="155">
        <v>171.6</v>
      </c>
      <c r="I424" s="156"/>
      <c r="L424" s="152"/>
      <c r="M424" s="157"/>
      <c r="T424" s="158"/>
      <c r="AT424" s="153" t="s">
        <v>147</v>
      </c>
      <c r="AU424" s="153" t="s">
        <v>82</v>
      </c>
      <c r="AV424" s="13" t="s">
        <v>82</v>
      </c>
      <c r="AW424" s="13" t="s">
        <v>4</v>
      </c>
      <c r="AX424" s="13" t="s">
        <v>78</v>
      </c>
      <c r="AY424" s="153" t="s">
        <v>134</v>
      </c>
    </row>
    <row r="425" spans="2:65" s="1" customFormat="1" ht="24.15" customHeight="1">
      <c r="B425" s="32"/>
      <c r="C425" s="127" t="s">
        <v>484</v>
      </c>
      <c r="D425" s="127" t="s">
        <v>136</v>
      </c>
      <c r="E425" s="128" t="s">
        <v>485</v>
      </c>
      <c r="F425" s="129" t="s">
        <v>486</v>
      </c>
      <c r="G425" s="130" t="s">
        <v>139</v>
      </c>
      <c r="H425" s="131">
        <v>172.95</v>
      </c>
      <c r="I425" s="132"/>
      <c r="J425" s="133">
        <f>ROUND(I425*H425,2)</f>
        <v>0</v>
      </c>
      <c r="K425" s="129" t="s">
        <v>140</v>
      </c>
      <c r="L425" s="32"/>
      <c r="M425" s="134" t="s">
        <v>19</v>
      </c>
      <c r="N425" s="135" t="s">
        <v>45</v>
      </c>
      <c r="P425" s="136">
        <f>O425*H425</f>
        <v>0</v>
      </c>
      <c r="Q425" s="136">
        <v>1.1979999999999999E-2</v>
      </c>
      <c r="R425" s="136">
        <f>Q425*H425</f>
        <v>2.0719409999999998</v>
      </c>
      <c r="S425" s="136">
        <v>0</v>
      </c>
      <c r="T425" s="137">
        <f>S425*H425</f>
        <v>0</v>
      </c>
      <c r="AR425" s="138" t="s">
        <v>141</v>
      </c>
      <c r="AT425" s="138" t="s">
        <v>136</v>
      </c>
      <c r="AU425" s="138" t="s">
        <v>82</v>
      </c>
      <c r="AY425" s="17" t="s">
        <v>134</v>
      </c>
      <c r="BE425" s="139">
        <f>IF(N425="základní",J425,0)</f>
        <v>0</v>
      </c>
      <c r="BF425" s="139">
        <f>IF(N425="snížená",J425,0)</f>
        <v>0</v>
      </c>
      <c r="BG425" s="139">
        <f>IF(N425="zákl. přenesená",J425,0)</f>
        <v>0</v>
      </c>
      <c r="BH425" s="139">
        <f>IF(N425="sníž. přenesená",J425,0)</f>
        <v>0</v>
      </c>
      <c r="BI425" s="139">
        <f>IF(N425="nulová",J425,0)</f>
        <v>0</v>
      </c>
      <c r="BJ425" s="17" t="s">
        <v>82</v>
      </c>
      <c r="BK425" s="139">
        <f>ROUND(I425*H425,2)</f>
        <v>0</v>
      </c>
      <c r="BL425" s="17" t="s">
        <v>141</v>
      </c>
      <c r="BM425" s="138" t="s">
        <v>487</v>
      </c>
    </row>
    <row r="426" spans="2:65" s="1" customFormat="1" ht="19.2">
      <c r="B426" s="32"/>
      <c r="D426" s="140" t="s">
        <v>143</v>
      </c>
      <c r="F426" s="141" t="s">
        <v>488</v>
      </c>
      <c r="I426" s="142"/>
      <c r="L426" s="32"/>
      <c r="M426" s="143"/>
      <c r="T426" s="51"/>
      <c r="AT426" s="17" t="s">
        <v>143</v>
      </c>
      <c r="AU426" s="17" t="s">
        <v>82</v>
      </c>
    </row>
    <row r="427" spans="2:65" s="1" customFormat="1">
      <c r="B427" s="32"/>
      <c r="D427" s="144" t="s">
        <v>145</v>
      </c>
      <c r="F427" s="145" t="s">
        <v>489</v>
      </c>
      <c r="I427" s="142"/>
      <c r="L427" s="32"/>
      <c r="M427" s="143"/>
      <c r="T427" s="51"/>
      <c r="AT427" s="17" t="s">
        <v>145</v>
      </c>
      <c r="AU427" s="17" t="s">
        <v>82</v>
      </c>
    </row>
    <row r="428" spans="2:65" s="12" customFormat="1">
      <c r="B428" s="146"/>
      <c r="D428" s="140" t="s">
        <v>147</v>
      </c>
      <c r="E428" s="147" t="s">
        <v>19</v>
      </c>
      <c r="F428" s="148" t="s">
        <v>301</v>
      </c>
      <c r="H428" s="147" t="s">
        <v>19</v>
      </c>
      <c r="I428" s="149"/>
      <c r="L428" s="146"/>
      <c r="M428" s="150"/>
      <c r="T428" s="151"/>
      <c r="AT428" s="147" t="s">
        <v>147</v>
      </c>
      <c r="AU428" s="147" t="s">
        <v>82</v>
      </c>
      <c r="AV428" s="12" t="s">
        <v>78</v>
      </c>
      <c r="AW428" s="12" t="s">
        <v>35</v>
      </c>
      <c r="AX428" s="12" t="s">
        <v>73</v>
      </c>
      <c r="AY428" s="147" t="s">
        <v>134</v>
      </c>
    </row>
    <row r="429" spans="2:65" s="13" customFormat="1">
      <c r="B429" s="152"/>
      <c r="D429" s="140" t="s">
        <v>147</v>
      </c>
      <c r="E429" s="153" t="s">
        <v>19</v>
      </c>
      <c r="F429" s="154" t="s">
        <v>302</v>
      </c>
      <c r="H429" s="155">
        <v>376</v>
      </c>
      <c r="I429" s="156"/>
      <c r="L429" s="152"/>
      <c r="M429" s="157"/>
      <c r="T429" s="158"/>
      <c r="AT429" s="153" t="s">
        <v>147</v>
      </c>
      <c r="AU429" s="153" t="s">
        <v>82</v>
      </c>
      <c r="AV429" s="13" t="s">
        <v>82</v>
      </c>
      <c r="AW429" s="13" t="s">
        <v>35</v>
      </c>
      <c r="AX429" s="13" t="s">
        <v>73</v>
      </c>
      <c r="AY429" s="153" t="s">
        <v>134</v>
      </c>
    </row>
    <row r="430" spans="2:65" s="12" customFormat="1">
      <c r="B430" s="146"/>
      <c r="D430" s="140" t="s">
        <v>147</v>
      </c>
      <c r="E430" s="147" t="s">
        <v>19</v>
      </c>
      <c r="F430" s="148" t="s">
        <v>156</v>
      </c>
      <c r="H430" s="147" t="s">
        <v>19</v>
      </c>
      <c r="I430" s="149"/>
      <c r="L430" s="146"/>
      <c r="M430" s="150"/>
      <c r="T430" s="151"/>
      <c r="AT430" s="147" t="s">
        <v>147</v>
      </c>
      <c r="AU430" s="147" t="s">
        <v>82</v>
      </c>
      <c r="AV430" s="12" t="s">
        <v>78</v>
      </c>
      <c r="AW430" s="12" t="s">
        <v>35</v>
      </c>
      <c r="AX430" s="12" t="s">
        <v>73</v>
      </c>
      <c r="AY430" s="147" t="s">
        <v>134</v>
      </c>
    </row>
    <row r="431" spans="2:65" s="13" customFormat="1">
      <c r="B431" s="152"/>
      <c r="D431" s="140" t="s">
        <v>147</v>
      </c>
      <c r="E431" s="153" t="s">
        <v>19</v>
      </c>
      <c r="F431" s="154" t="s">
        <v>490</v>
      </c>
      <c r="H431" s="155">
        <v>81.5</v>
      </c>
      <c r="I431" s="156"/>
      <c r="L431" s="152"/>
      <c r="M431" s="157"/>
      <c r="T431" s="158"/>
      <c r="AT431" s="153" t="s">
        <v>147</v>
      </c>
      <c r="AU431" s="153" t="s">
        <v>82</v>
      </c>
      <c r="AV431" s="13" t="s">
        <v>82</v>
      </c>
      <c r="AW431" s="13" t="s">
        <v>35</v>
      </c>
      <c r="AX431" s="13" t="s">
        <v>73</v>
      </c>
      <c r="AY431" s="153" t="s">
        <v>134</v>
      </c>
    </row>
    <row r="432" spans="2:65" s="12" customFormat="1">
      <c r="B432" s="146"/>
      <c r="D432" s="140" t="s">
        <v>147</v>
      </c>
      <c r="E432" s="147" t="s">
        <v>19</v>
      </c>
      <c r="F432" s="148" t="s">
        <v>297</v>
      </c>
      <c r="H432" s="147" t="s">
        <v>19</v>
      </c>
      <c r="I432" s="149"/>
      <c r="L432" s="146"/>
      <c r="M432" s="150"/>
      <c r="T432" s="151"/>
      <c r="AT432" s="147" t="s">
        <v>147</v>
      </c>
      <c r="AU432" s="147" t="s">
        <v>82</v>
      </c>
      <c r="AV432" s="12" t="s">
        <v>78</v>
      </c>
      <c r="AW432" s="12" t="s">
        <v>35</v>
      </c>
      <c r="AX432" s="12" t="s">
        <v>73</v>
      </c>
      <c r="AY432" s="147" t="s">
        <v>134</v>
      </c>
    </row>
    <row r="433" spans="2:65" s="13" customFormat="1">
      <c r="B433" s="152"/>
      <c r="D433" s="140" t="s">
        <v>147</v>
      </c>
      <c r="E433" s="153" t="s">
        <v>19</v>
      </c>
      <c r="F433" s="154" t="s">
        <v>298</v>
      </c>
      <c r="H433" s="155">
        <v>119</v>
      </c>
      <c r="I433" s="156"/>
      <c r="L433" s="152"/>
      <c r="M433" s="157"/>
      <c r="T433" s="158"/>
      <c r="AT433" s="153" t="s">
        <v>147</v>
      </c>
      <c r="AU433" s="153" t="s">
        <v>82</v>
      </c>
      <c r="AV433" s="13" t="s">
        <v>82</v>
      </c>
      <c r="AW433" s="13" t="s">
        <v>35</v>
      </c>
      <c r="AX433" s="13" t="s">
        <v>73</v>
      </c>
      <c r="AY433" s="153" t="s">
        <v>134</v>
      </c>
    </row>
    <row r="434" spans="2:65" s="14" customFormat="1">
      <c r="B434" s="159"/>
      <c r="D434" s="140" t="s">
        <v>147</v>
      </c>
      <c r="E434" s="160" t="s">
        <v>19</v>
      </c>
      <c r="F434" s="161" t="s">
        <v>186</v>
      </c>
      <c r="H434" s="162">
        <v>576.5</v>
      </c>
      <c r="I434" s="163"/>
      <c r="L434" s="159"/>
      <c r="M434" s="164"/>
      <c r="T434" s="165"/>
      <c r="AT434" s="160" t="s">
        <v>147</v>
      </c>
      <c r="AU434" s="160" t="s">
        <v>82</v>
      </c>
      <c r="AV434" s="14" t="s">
        <v>141</v>
      </c>
      <c r="AW434" s="14" t="s">
        <v>35</v>
      </c>
      <c r="AX434" s="14" t="s">
        <v>78</v>
      </c>
      <c r="AY434" s="160" t="s">
        <v>134</v>
      </c>
    </row>
    <row r="435" spans="2:65" s="13" customFormat="1">
      <c r="B435" s="152"/>
      <c r="D435" s="140" t="s">
        <v>147</v>
      </c>
      <c r="F435" s="154" t="s">
        <v>491</v>
      </c>
      <c r="H435" s="155">
        <v>172.95</v>
      </c>
      <c r="I435" s="156"/>
      <c r="L435" s="152"/>
      <c r="M435" s="157"/>
      <c r="T435" s="158"/>
      <c r="AT435" s="153" t="s">
        <v>147</v>
      </c>
      <c r="AU435" s="153" t="s">
        <v>82</v>
      </c>
      <c r="AV435" s="13" t="s">
        <v>82</v>
      </c>
      <c r="AW435" s="13" t="s">
        <v>4</v>
      </c>
      <c r="AX435" s="13" t="s">
        <v>78</v>
      </c>
      <c r="AY435" s="153" t="s">
        <v>134</v>
      </c>
    </row>
    <row r="436" spans="2:65" s="1" customFormat="1" ht="24.15" customHeight="1">
      <c r="B436" s="32"/>
      <c r="C436" s="127" t="s">
        <v>492</v>
      </c>
      <c r="D436" s="127" t="s">
        <v>136</v>
      </c>
      <c r="E436" s="128" t="s">
        <v>493</v>
      </c>
      <c r="F436" s="129" t="s">
        <v>494</v>
      </c>
      <c r="G436" s="130" t="s">
        <v>139</v>
      </c>
      <c r="H436" s="131">
        <v>121.72</v>
      </c>
      <c r="I436" s="132"/>
      <c r="J436" s="133">
        <f>ROUND(I436*H436,2)</f>
        <v>0</v>
      </c>
      <c r="K436" s="129" t="s">
        <v>140</v>
      </c>
      <c r="L436" s="32"/>
      <c r="M436" s="134" t="s">
        <v>19</v>
      </c>
      <c r="N436" s="135" t="s">
        <v>45</v>
      </c>
      <c r="P436" s="136">
        <f>O436*H436</f>
        <v>0</v>
      </c>
      <c r="Q436" s="136">
        <v>5.7000000000000002E-3</v>
      </c>
      <c r="R436" s="136">
        <f>Q436*H436</f>
        <v>0.69380399999999998</v>
      </c>
      <c r="S436" s="136">
        <v>0</v>
      </c>
      <c r="T436" s="137">
        <f>S436*H436</f>
        <v>0</v>
      </c>
      <c r="AR436" s="138" t="s">
        <v>141</v>
      </c>
      <c r="AT436" s="138" t="s">
        <v>136</v>
      </c>
      <c r="AU436" s="138" t="s">
        <v>82</v>
      </c>
      <c r="AY436" s="17" t="s">
        <v>134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7" t="s">
        <v>82</v>
      </c>
      <c r="BK436" s="139">
        <f>ROUND(I436*H436,2)</f>
        <v>0</v>
      </c>
      <c r="BL436" s="17" t="s">
        <v>141</v>
      </c>
      <c r="BM436" s="138" t="s">
        <v>495</v>
      </c>
    </row>
    <row r="437" spans="2:65" s="1" customFormat="1" ht="19.2">
      <c r="B437" s="32"/>
      <c r="D437" s="140" t="s">
        <v>143</v>
      </c>
      <c r="F437" s="141" t="s">
        <v>496</v>
      </c>
      <c r="I437" s="142"/>
      <c r="L437" s="32"/>
      <c r="M437" s="143"/>
      <c r="T437" s="51"/>
      <c r="AT437" s="17" t="s">
        <v>143</v>
      </c>
      <c r="AU437" s="17" t="s">
        <v>82</v>
      </c>
    </row>
    <row r="438" spans="2:65" s="1" customFormat="1">
      <c r="B438" s="32"/>
      <c r="D438" s="144" t="s">
        <v>145</v>
      </c>
      <c r="F438" s="145" t="s">
        <v>497</v>
      </c>
      <c r="I438" s="142"/>
      <c r="L438" s="32"/>
      <c r="M438" s="143"/>
      <c r="T438" s="51"/>
      <c r="AT438" s="17" t="s">
        <v>145</v>
      </c>
      <c r="AU438" s="17" t="s">
        <v>82</v>
      </c>
    </row>
    <row r="439" spans="2:65" s="12" customFormat="1">
      <c r="B439" s="146"/>
      <c r="D439" s="140" t="s">
        <v>147</v>
      </c>
      <c r="E439" s="147" t="s">
        <v>19</v>
      </c>
      <c r="F439" s="148" t="s">
        <v>297</v>
      </c>
      <c r="H439" s="147" t="s">
        <v>19</v>
      </c>
      <c r="I439" s="149"/>
      <c r="L439" s="146"/>
      <c r="M439" s="150"/>
      <c r="T439" s="151"/>
      <c r="AT439" s="147" t="s">
        <v>147</v>
      </c>
      <c r="AU439" s="147" t="s">
        <v>82</v>
      </c>
      <c r="AV439" s="12" t="s">
        <v>78</v>
      </c>
      <c r="AW439" s="12" t="s">
        <v>35</v>
      </c>
      <c r="AX439" s="12" t="s">
        <v>73</v>
      </c>
      <c r="AY439" s="147" t="s">
        <v>134</v>
      </c>
    </row>
    <row r="440" spans="2:65" s="13" customFormat="1">
      <c r="B440" s="152"/>
      <c r="D440" s="140" t="s">
        <v>147</v>
      </c>
      <c r="E440" s="153" t="s">
        <v>19</v>
      </c>
      <c r="F440" s="154" t="s">
        <v>298</v>
      </c>
      <c r="H440" s="155">
        <v>119</v>
      </c>
      <c r="I440" s="156"/>
      <c r="L440" s="152"/>
      <c r="M440" s="157"/>
      <c r="T440" s="158"/>
      <c r="AT440" s="153" t="s">
        <v>147</v>
      </c>
      <c r="AU440" s="153" t="s">
        <v>82</v>
      </c>
      <c r="AV440" s="13" t="s">
        <v>82</v>
      </c>
      <c r="AW440" s="13" t="s">
        <v>35</v>
      </c>
      <c r="AX440" s="13" t="s">
        <v>73</v>
      </c>
      <c r="AY440" s="153" t="s">
        <v>134</v>
      </c>
    </row>
    <row r="441" spans="2:65" s="13" customFormat="1">
      <c r="B441" s="152"/>
      <c r="D441" s="140" t="s">
        <v>147</v>
      </c>
      <c r="E441" s="153" t="s">
        <v>19</v>
      </c>
      <c r="F441" s="154" t="s">
        <v>299</v>
      </c>
      <c r="H441" s="155">
        <v>1.6</v>
      </c>
      <c r="I441" s="156"/>
      <c r="L441" s="152"/>
      <c r="M441" s="157"/>
      <c r="T441" s="158"/>
      <c r="AT441" s="153" t="s">
        <v>147</v>
      </c>
      <c r="AU441" s="153" t="s">
        <v>82</v>
      </c>
      <c r="AV441" s="13" t="s">
        <v>82</v>
      </c>
      <c r="AW441" s="13" t="s">
        <v>35</v>
      </c>
      <c r="AX441" s="13" t="s">
        <v>73</v>
      </c>
      <c r="AY441" s="153" t="s">
        <v>134</v>
      </c>
    </row>
    <row r="442" spans="2:65" s="13" customFormat="1">
      <c r="B442" s="152"/>
      <c r="D442" s="140" t="s">
        <v>147</v>
      </c>
      <c r="E442" s="153" t="s">
        <v>19</v>
      </c>
      <c r="F442" s="154" t="s">
        <v>300</v>
      </c>
      <c r="H442" s="155">
        <v>1.1200000000000001</v>
      </c>
      <c r="I442" s="156"/>
      <c r="L442" s="152"/>
      <c r="M442" s="157"/>
      <c r="T442" s="158"/>
      <c r="AT442" s="153" t="s">
        <v>147</v>
      </c>
      <c r="AU442" s="153" t="s">
        <v>82</v>
      </c>
      <c r="AV442" s="13" t="s">
        <v>82</v>
      </c>
      <c r="AW442" s="13" t="s">
        <v>35</v>
      </c>
      <c r="AX442" s="13" t="s">
        <v>73</v>
      </c>
      <c r="AY442" s="153" t="s">
        <v>134</v>
      </c>
    </row>
    <row r="443" spans="2:65" s="14" customFormat="1">
      <c r="B443" s="159"/>
      <c r="D443" s="140" t="s">
        <v>147</v>
      </c>
      <c r="E443" s="160" t="s">
        <v>19</v>
      </c>
      <c r="F443" s="161" t="s">
        <v>186</v>
      </c>
      <c r="H443" s="162">
        <v>121.72</v>
      </c>
      <c r="I443" s="163"/>
      <c r="L443" s="159"/>
      <c r="M443" s="164"/>
      <c r="T443" s="165"/>
      <c r="AT443" s="160" t="s">
        <v>147</v>
      </c>
      <c r="AU443" s="160" t="s">
        <v>82</v>
      </c>
      <c r="AV443" s="14" t="s">
        <v>141</v>
      </c>
      <c r="AW443" s="14" t="s">
        <v>35</v>
      </c>
      <c r="AX443" s="14" t="s">
        <v>78</v>
      </c>
      <c r="AY443" s="160" t="s">
        <v>134</v>
      </c>
    </row>
    <row r="444" spans="2:65" s="1" customFormat="1" ht="24.15" customHeight="1">
      <c r="B444" s="32"/>
      <c r="C444" s="127" t="s">
        <v>498</v>
      </c>
      <c r="D444" s="127" t="s">
        <v>136</v>
      </c>
      <c r="E444" s="128" t="s">
        <v>499</v>
      </c>
      <c r="F444" s="129" t="s">
        <v>500</v>
      </c>
      <c r="G444" s="130" t="s">
        <v>139</v>
      </c>
      <c r="H444" s="131">
        <v>431.24</v>
      </c>
      <c r="I444" s="132"/>
      <c r="J444" s="133">
        <f>ROUND(I444*H444,2)</f>
        <v>0</v>
      </c>
      <c r="K444" s="129" t="s">
        <v>140</v>
      </c>
      <c r="L444" s="32"/>
      <c r="M444" s="134" t="s">
        <v>19</v>
      </c>
      <c r="N444" s="135" t="s">
        <v>45</v>
      </c>
      <c r="P444" s="136">
        <f>O444*H444</f>
        <v>0</v>
      </c>
      <c r="Q444" s="136">
        <v>3.3E-3</v>
      </c>
      <c r="R444" s="136">
        <f>Q444*H444</f>
        <v>1.423092</v>
      </c>
      <c r="S444" s="136">
        <v>0</v>
      </c>
      <c r="T444" s="137">
        <f>S444*H444</f>
        <v>0</v>
      </c>
      <c r="AR444" s="138" t="s">
        <v>141</v>
      </c>
      <c r="AT444" s="138" t="s">
        <v>136</v>
      </c>
      <c r="AU444" s="138" t="s">
        <v>82</v>
      </c>
      <c r="AY444" s="17" t="s">
        <v>134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7" t="s">
        <v>82</v>
      </c>
      <c r="BK444" s="139">
        <f>ROUND(I444*H444,2)</f>
        <v>0</v>
      </c>
      <c r="BL444" s="17" t="s">
        <v>141</v>
      </c>
      <c r="BM444" s="138" t="s">
        <v>501</v>
      </c>
    </row>
    <row r="445" spans="2:65" s="1" customFormat="1" ht="19.2">
      <c r="B445" s="32"/>
      <c r="D445" s="140" t="s">
        <v>143</v>
      </c>
      <c r="F445" s="141" t="s">
        <v>502</v>
      </c>
      <c r="I445" s="142"/>
      <c r="L445" s="32"/>
      <c r="M445" s="143"/>
      <c r="T445" s="51"/>
      <c r="AT445" s="17" t="s">
        <v>143</v>
      </c>
      <c r="AU445" s="17" t="s">
        <v>82</v>
      </c>
    </row>
    <row r="446" spans="2:65" s="1" customFormat="1">
      <c r="B446" s="32"/>
      <c r="D446" s="144" t="s">
        <v>145</v>
      </c>
      <c r="F446" s="145" t="s">
        <v>503</v>
      </c>
      <c r="I446" s="142"/>
      <c r="L446" s="32"/>
      <c r="M446" s="143"/>
      <c r="T446" s="51"/>
      <c r="AT446" s="17" t="s">
        <v>145</v>
      </c>
      <c r="AU446" s="17" t="s">
        <v>82</v>
      </c>
    </row>
    <row r="447" spans="2:65" s="12" customFormat="1">
      <c r="B447" s="146"/>
      <c r="D447" s="140" t="s">
        <v>147</v>
      </c>
      <c r="E447" s="147" t="s">
        <v>19</v>
      </c>
      <c r="F447" s="148" t="s">
        <v>301</v>
      </c>
      <c r="H447" s="147" t="s">
        <v>19</v>
      </c>
      <c r="I447" s="149"/>
      <c r="L447" s="146"/>
      <c r="M447" s="150"/>
      <c r="T447" s="151"/>
      <c r="AT447" s="147" t="s">
        <v>147</v>
      </c>
      <c r="AU447" s="147" t="s">
        <v>82</v>
      </c>
      <c r="AV447" s="12" t="s">
        <v>78</v>
      </c>
      <c r="AW447" s="12" t="s">
        <v>35</v>
      </c>
      <c r="AX447" s="12" t="s">
        <v>73</v>
      </c>
      <c r="AY447" s="147" t="s">
        <v>134</v>
      </c>
    </row>
    <row r="448" spans="2:65" s="13" customFormat="1">
      <c r="B448" s="152"/>
      <c r="D448" s="140" t="s">
        <v>147</v>
      </c>
      <c r="E448" s="153" t="s">
        <v>19</v>
      </c>
      <c r="F448" s="154" t="s">
        <v>302</v>
      </c>
      <c r="H448" s="155">
        <v>376</v>
      </c>
      <c r="I448" s="156"/>
      <c r="L448" s="152"/>
      <c r="M448" s="157"/>
      <c r="T448" s="158"/>
      <c r="AT448" s="153" t="s">
        <v>147</v>
      </c>
      <c r="AU448" s="153" t="s">
        <v>82</v>
      </c>
      <c r="AV448" s="13" t="s">
        <v>82</v>
      </c>
      <c r="AW448" s="13" t="s">
        <v>35</v>
      </c>
      <c r="AX448" s="13" t="s">
        <v>73</v>
      </c>
      <c r="AY448" s="153" t="s">
        <v>134</v>
      </c>
    </row>
    <row r="449" spans="2:65" s="12" customFormat="1">
      <c r="B449" s="146"/>
      <c r="D449" s="140" t="s">
        <v>147</v>
      </c>
      <c r="E449" s="147" t="s">
        <v>19</v>
      </c>
      <c r="F449" s="148" t="s">
        <v>303</v>
      </c>
      <c r="H449" s="147" t="s">
        <v>19</v>
      </c>
      <c r="I449" s="149"/>
      <c r="L449" s="146"/>
      <c r="M449" s="150"/>
      <c r="T449" s="151"/>
      <c r="AT449" s="147" t="s">
        <v>147</v>
      </c>
      <c r="AU449" s="147" t="s">
        <v>82</v>
      </c>
      <c r="AV449" s="12" t="s">
        <v>78</v>
      </c>
      <c r="AW449" s="12" t="s">
        <v>35</v>
      </c>
      <c r="AX449" s="12" t="s">
        <v>73</v>
      </c>
      <c r="AY449" s="147" t="s">
        <v>134</v>
      </c>
    </row>
    <row r="450" spans="2:65" s="13" customFormat="1">
      <c r="B450" s="152"/>
      <c r="D450" s="140" t="s">
        <v>147</v>
      </c>
      <c r="E450" s="153" t="s">
        <v>19</v>
      </c>
      <c r="F450" s="154" t="s">
        <v>216</v>
      </c>
      <c r="H450" s="155">
        <v>12</v>
      </c>
      <c r="I450" s="156"/>
      <c r="L450" s="152"/>
      <c r="M450" s="157"/>
      <c r="T450" s="158"/>
      <c r="AT450" s="153" t="s">
        <v>147</v>
      </c>
      <c r="AU450" s="153" t="s">
        <v>82</v>
      </c>
      <c r="AV450" s="13" t="s">
        <v>82</v>
      </c>
      <c r="AW450" s="13" t="s">
        <v>35</v>
      </c>
      <c r="AX450" s="13" t="s">
        <v>73</v>
      </c>
      <c r="AY450" s="153" t="s">
        <v>134</v>
      </c>
    </row>
    <row r="451" spans="2:65" s="12" customFormat="1">
      <c r="B451" s="146"/>
      <c r="D451" s="140" t="s">
        <v>147</v>
      </c>
      <c r="E451" s="147" t="s">
        <v>19</v>
      </c>
      <c r="F451" s="148" t="s">
        <v>304</v>
      </c>
      <c r="H451" s="147" t="s">
        <v>19</v>
      </c>
      <c r="I451" s="149"/>
      <c r="L451" s="146"/>
      <c r="M451" s="150"/>
      <c r="T451" s="151"/>
      <c r="AT451" s="147" t="s">
        <v>147</v>
      </c>
      <c r="AU451" s="147" t="s">
        <v>82</v>
      </c>
      <c r="AV451" s="12" t="s">
        <v>78</v>
      </c>
      <c r="AW451" s="12" t="s">
        <v>35</v>
      </c>
      <c r="AX451" s="12" t="s">
        <v>73</v>
      </c>
      <c r="AY451" s="147" t="s">
        <v>134</v>
      </c>
    </row>
    <row r="452" spans="2:65" s="13" customFormat="1">
      <c r="B452" s="152"/>
      <c r="D452" s="140" t="s">
        <v>147</v>
      </c>
      <c r="E452" s="153" t="s">
        <v>19</v>
      </c>
      <c r="F452" s="154" t="s">
        <v>305</v>
      </c>
      <c r="H452" s="155">
        <v>7.2</v>
      </c>
      <c r="I452" s="156"/>
      <c r="L452" s="152"/>
      <c r="M452" s="157"/>
      <c r="T452" s="158"/>
      <c r="AT452" s="153" t="s">
        <v>147</v>
      </c>
      <c r="AU452" s="153" t="s">
        <v>82</v>
      </c>
      <c r="AV452" s="13" t="s">
        <v>82</v>
      </c>
      <c r="AW452" s="13" t="s">
        <v>35</v>
      </c>
      <c r="AX452" s="13" t="s">
        <v>73</v>
      </c>
      <c r="AY452" s="153" t="s">
        <v>134</v>
      </c>
    </row>
    <row r="453" spans="2:65" s="13" customFormat="1">
      <c r="B453" s="152"/>
      <c r="D453" s="140" t="s">
        <v>147</v>
      </c>
      <c r="E453" s="153" t="s">
        <v>19</v>
      </c>
      <c r="F453" s="154" t="s">
        <v>306</v>
      </c>
      <c r="H453" s="155">
        <v>17.55</v>
      </c>
      <c r="I453" s="156"/>
      <c r="L453" s="152"/>
      <c r="M453" s="157"/>
      <c r="T453" s="158"/>
      <c r="AT453" s="153" t="s">
        <v>147</v>
      </c>
      <c r="AU453" s="153" t="s">
        <v>82</v>
      </c>
      <c r="AV453" s="13" t="s">
        <v>82</v>
      </c>
      <c r="AW453" s="13" t="s">
        <v>35</v>
      </c>
      <c r="AX453" s="13" t="s">
        <v>73</v>
      </c>
      <c r="AY453" s="153" t="s">
        <v>134</v>
      </c>
    </row>
    <row r="454" spans="2:65" s="13" customFormat="1">
      <c r="B454" s="152"/>
      <c r="D454" s="140" t="s">
        <v>147</v>
      </c>
      <c r="E454" s="153" t="s">
        <v>19</v>
      </c>
      <c r="F454" s="154" t="s">
        <v>307</v>
      </c>
      <c r="H454" s="155">
        <v>8.19</v>
      </c>
      <c r="I454" s="156"/>
      <c r="L454" s="152"/>
      <c r="M454" s="157"/>
      <c r="T454" s="158"/>
      <c r="AT454" s="153" t="s">
        <v>147</v>
      </c>
      <c r="AU454" s="153" t="s">
        <v>82</v>
      </c>
      <c r="AV454" s="13" t="s">
        <v>82</v>
      </c>
      <c r="AW454" s="13" t="s">
        <v>35</v>
      </c>
      <c r="AX454" s="13" t="s">
        <v>73</v>
      </c>
      <c r="AY454" s="153" t="s">
        <v>134</v>
      </c>
    </row>
    <row r="455" spans="2:65" s="13" customFormat="1">
      <c r="B455" s="152"/>
      <c r="D455" s="140" t="s">
        <v>147</v>
      </c>
      <c r="E455" s="153" t="s">
        <v>19</v>
      </c>
      <c r="F455" s="154" t="s">
        <v>308</v>
      </c>
      <c r="H455" s="155">
        <v>2.34</v>
      </c>
      <c r="I455" s="156"/>
      <c r="L455" s="152"/>
      <c r="M455" s="157"/>
      <c r="T455" s="158"/>
      <c r="AT455" s="153" t="s">
        <v>147</v>
      </c>
      <c r="AU455" s="153" t="s">
        <v>82</v>
      </c>
      <c r="AV455" s="13" t="s">
        <v>82</v>
      </c>
      <c r="AW455" s="13" t="s">
        <v>35</v>
      </c>
      <c r="AX455" s="13" t="s">
        <v>73</v>
      </c>
      <c r="AY455" s="153" t="s">
        <v>134</v>
      </c>
    </row>
    <row r="456" spans="2:65" s="13" customFormat="1">
      <c r="B456" s="152"/>
      <c r="D456" s="140" t="s">
        <v>147</v>
      </c>
      <c r="E456" s="153" t="s">
        <v>19</v>
      </c>
      <c r="F456" s="154" t="s">
        <v>309</v>
      </c>
      <c r="H456" s="155">
        <v>1.26</v>
      </c>
      <c r="I456" s="156"/>
      <c r="L456" s="152"/>
      <c r="M456" s="157"/>
      <c r="T456" s="158"/>
      <c r="AT456" s="153" t="s">
        <v>147</v>
      </c>
      <c r="AU456" s="153" t="s">
        <v>82</v>
      </c>
      <c r="AV456" s="13" t="s">
        <v>82</v>
      </c>
      <c r="AW456" s="13" t="s">
        <v>35</v>
      </c>
      <c r="AX456" s="13" t="s">
        <v>73</v>
      </c>
      <c r="AY456" s="153" t="s">
        <v>134</v>
      </c>
    </row>
    <row r="457" spans="2:65" s="12" customFormat="1">
      <c r="B457" s="146"/>
      <c r="D457" s="140" t="s">
        <v>147</v>
      </c>
      <c r="E457" s="147" t="s">
        <v>19</v>
      </c>
      <c r="F457" s="148" t="s">
        <v>276</v>
      </c>
      <c r="H457" s="147" t="s">
        <v>19</v>
      </c>
      <c r="I457" s="149"/>
      <c r="L457" s="146"/>
      <c r="M457" s="150"/>
      <c r="T457" s="151"/>
      <c r="AT457" s="147" t="s">
        <v>147</v>
      </c>
      <c r="AU457" s="147" t="s">
        <v>82</v>
      </c>
      <c r="AV457" s="12" t="s">
        <v>78</v>
      </c>
      <c r="AW457" s="12" t="s">
        <v>35</v>
      </c>
      <c r="AX457" s="12" t="s">
        <v>73</v>
      </c>
      <c r="AY457" s="147" t="s">
        <v>134</v>
      </c>
    </row>
    <row r="458" spans="2:65" s="13" customFormat="1">
      <c r="B458" s="152"/>
      <c r="D458" s="140" t="s">
        <v>147</v>
      </c>
      <c r="E458" s="153" t="s">
        <v>19</v>
      </c>
      <c r="F458" s="154" t="s">
        <v>310</v>
      </c>
      <c r="H458" s="155">
        <v>6.7</v>
      </c>
      <c r="I458" s="156"/>
      <c r="L458" s="152"/>
      <c r="M458" s="157"/>
      <c r="T458" s="158"/>
      <c r="AT458" s="153" t="s">
        <v>147</v>
      </c>
      <c r="AU458" s="153" t="s">
        <v>82</v>
      </c>
      <c r="AV458" s="13" t="s">
        <v>82</v>
      </c>
      <c r="AW458" s="13" t="s">
        <v>35</v>
      </c>
      <c r="AX458" s="13" t="s">
        <v>73</v>
      </c>
      <c r="AY458" s="153" t="s">
        <v>134</v>
      </c>
    </row>
    <row r="459" spans="2:65" s="14" customFormat="1">
      <c r="B459" s="159"/>
      <c r="D459" s="140" t="s">
        <v>147</v>
      </c>
      <c r="E459" s="160" t="s">
        <v>19</v>
      </c>
      <c r="F459" s="161" t="s">
        <v>186</v>
      </c>
      <c r="H459" s="162">
        <v>431.24</v>
      </c>
      <c r="I459" s="163"/>
      <c r="L459" s="159"/>
      <c r="M459" s="164"/>
      <c r="T459" s="165"/>
      <c r="AT459" s="160" t="s">
        <v>147</v>
      </c>
      <c r="AU459" s="160" t="s">
        <v>82</v>
      </c>
      <c r="AV459" s="14" t="s">
        <v>141</v>
      </c>
      <c r="AW459" s="14" t="s">
        <v>35</v>
      </c>
      <c r="AX459" s="14" t="s">
        <v>78</v>
      </c>
      <c r="AY459" s="160" t="s">
        <v>134</v>
      </c>
    </row>
    <row r="460" spans="2:65" s="1" customFormat="1" ht="24.15" customHeight="1">
      <c r="B460" s="32"/>
      <c r="C460" s="127" t="s">
        <v>504</v>
      </c>
      <c r="D460" s="127" t="s">
        <v>136</v>
      </c>
      <c r="E460" s="128" t="s">
        <v>505</v>
      </c>
      <c r="F460" s="129" t="s">
        <v>506</v>
      </c>
      <c r="G460" s="130" t="s">
        <v>333</v>
      </c>
      <c r="H460" s="131">
        <v>44.7</v>
      </c>
      <c r="I460" s="132"/>
      <c r="J460" s="133">
        <f>ROUND(I460*H460,2)</f>
        <v>0</v>
      </c>
      <c r="K460" s="129" t="s">
        <v>140</v>
      </c>
      <c r="L460" s="32"/>
      <c r="M460" s="134" t="s">
        <v>19</v>
      </c>
      <c r="N460" s="135" t="s">
        <v>45</v>
      </c>
      <c r="P460" s="136">
        <f>O460*H460</f>
        <v>0</v>
      </c>
      <c r="Q460" s="136">
        <v>2.0650000000000002E-2</v>
      </c>
      <c r="R460" s="136">
        <f>Q460*H460</f>
        <v>0.92305500000000018</v>
      </c>
      <c r="S460" s="136">
        <v>0</v>
      </c>
      <c r="T460" s="137">
        <f>S460*H460</f>
        <v>0</v>
      </c>
      <c r="AR460" s="138" t="s">
        <v>141</v>
      </c>
      <c r="AT460" s="138" t="s">
        <v>136</v>
      </c>
      <c r="AU460" s="138" t="s">
        <v>82</v>
      </c>
      <c r="AY460" s="17" t="s">
        <v>134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7" t="s">
        <v>82</v>
      </c>
      <c r="BK460" s="139">
        <f>ROUND(I460*H460,2)</f>
        <v>0</v>
      </c>
      <c r="BL460" s="17" t="s">
        <v>141</v>
      </c>
      <c r="BM460" s="138" t="s">
        <v>507</v>
      </c>
    </row>
    <row r="461" spans="2:65" s="1" customFormat="1" ht="19.2">
      <c r="B461" s="32"/>
      <c r="D461" s="140" t="s">
        <v>143</v>
      </c>
      <c r="F461" s="141" t="s">
        <v>508</v>
      </c>
      <c r="I461" s="142"/>
      <c r="L461" s="32"/>
      <c r="M461" s="143"/>
      <c r="T461" s="51"/>
      <c r="AT461" s="17" t="s">
        <v>143</v>
      </c>
      <c r="AU461" s="17" t="s">
        <v>82</v>
      </c>
    </row>
    <row r="462" spans="2:65" s="1" customFormat="1">
      <c r="B462" s="32"/>
      <c r="D462" s="144" t="s">
        <v>145</v>
      </c>
      <c r="F462" s="145" t="s">
        <v>509</v>
      </c>
      <c r="I462" s="142"/>
      <c r="L462" s="32"/>
      <c r="M462" s="143"/>
      <c r="T462" s="51"/>
      <c r="AT462" s="17" t="s">
        <v>145</v>
      </c>
      <c r="AU462" s="17" t="s">
        <v>82</v>
      </c>
    </row>
    <row r="463" spans="2:65" s="13" customFormat="1">
      <c r="B463" s="152"/>
      <c r="D463" s="140" t="s">
        <v>147</v>
      </c>
      <c r="E463" s="153" t="s">
        <v>19</v>
      </c>
      <c r="F463" s="154" t="s">
        <v>510</v>
      </c>
      <c r="H463" s="155">
        <v>19.5</v>
      </c>
      <c r="I463" s="156"/>
      <c r="L463" s="152"/>
      <c r="M463" s="157"/>
      <c r="T463" s="158"/>
      <c r="AT463" s="153" t="s">
        <v>147</v>
      </c>
      <c r="AU463" s="153" t="s">
        <v>82</v>
      </c>
      <c r="AV463" s="13" t="s">
        <v>82</v>
      </c>
      <c r="AW463" s="13" t="s">
        <v>35</v>
      </c>
      <c r="AX463" s="13" t="s">
        <v>73</v>
      </c>
      <c r="AY463" s="153" t="s">
        <v>134</v>
      </c>
    </row>
    <row r="464" spans="2:65" s="13" customFormat="1">
      <c r="B464" s="152"/>
      <c r="D464" s="140" t="s">
        <v>147</v>
      </c>
      <c r="E464" s="153" t="s">
        <v>19</v>
      </c>
      <c r="F464" s="154" t="s">
        <v>511</v>
      </c>
      <c r="H464" s="155">
        <v>9</v>
      </c>
      <c r="I464" s="156"/>
      <c r="L464" s="152"/>
      <c r="M464" s="157"/>
      <c r="T464" s="158"/>
      <c r="AT464" s="153" t="s">
        <v>147</v>
      </c>
      <c r="AU464" s="153" t="s">
        <v>82</v>
      </c>
      <c r="AV464" s="13" t="s">
        <v>82</v>
      </c>
      <c r="AW464" s="13" t="s">
        <v>35</v>
      </c>
      <c r="AX464" s="13" t="s">
        <v>73</v>
      </c>
      <c r="AY464" s="153" t="s">
        <v>134</v>
      </c>
    </row>
    <row r="465" spans="2:65" s="13" customFormat="1">
      <c r="B465" s="152"/>
      <c r="D465" s="140" t="s">
        <v>147</v>
      </c>
      <c r="E465" s="153" t="s">
        <v>19</v>
      </c>
      <c r="F465" s="154" t="s">
        <v>512</v>
      </c>
      <c r="H465" s="155">
        <v>13.5</v>
      </c>
      <c r="I465" s="156"/>
      <c r="L465" s="152"/>
      <c r="M465" s="157"/>
      <c r="T465" s="158"/>
      <c r="AT465" s="153" t="s">
        <v>147</v>
      </c>
      <c r="AU465" s="153" t="s">
        <v>82</v>
      </c>
      <c r="AV465" s="13" t="s">
        <v>82</v>
      </c>
      <c r="AW465" s="13" t="s">
        <v>35</v>
      </c>
      <c r="AX465" s="13" t="s">
        <v>73</v>
      </c>
      <c r="AY465" s="153" t="s">
        <v>134</v>
      </c>
    </row>
    <row r="466" spans="2:65" s="13" customFormat="1">
      <c r="B466" s="152"/>
      <c r="D466" s="140" t="s">
        <v>147</v>
      </c>
      <c r="E466" s="153" t="s">
        <v>19</v>
      </c>
      <c r="F466" s="154" t="s">
        <v>513</v>
      </c>
      <c r="H466" s="155">
        <v>1.2</v>
      </c>
      <c r="I466" s="156"/>
      <c r="L466" s="152"/>
      <c r="M466" s="157"/>
      <c r="T466" s="158"/>
      <c r="AT466" s="153" t="s">
        <v>147</v>
      </c>
      <c r="AU466" s="153" t="s">
        <v>82</v>
      </c>
      <c r="AV466" s="13" t="s">
        <v>82</v>
      </c>
      <c r="AW466" s="13" t="s">
        <v>35</v>
      </c>
      <c r="AX466" s="13" t="s">
        <v>73</v>
      </c>
      <c r="AY466" s="153" t="s">
        <v>134</v>
      </c>
    </row>
    <row r="467" spans="2:65" s="13" customFormat="1">
      <c r="B467" s="152"/>
      <c r="D467" s="140" t="s">
        <v>147</v>
      </c>
      <c r="E467" s="153" t="s">
        <v>19</v>
      </c>
      <c r="F467" s="154" t="s">
        <v>514</v>
      </c>
      <c r="H467" s="155">
        <v>1.5</v>
      </c>
      <c r="I467" s="156"/>
      <c r="L467" s="152"/>
      <c r="M467" s="157"/>
      <c r="T467" s="158"/>
      <c r="AT467" s="153" t="s">
        <v>147</v>
      </c>
      <c r="AU467" s="153" t="s">
        <v>82</v>
      </c>
      <c r="AV467" s="13" t="s">
        <v>82</v>
      </c>
      <c r="AW467" s="13" t="s">
        <v>35</v>
      </c>
      <c r="AX467" s="13" t="s">
        <v>73</v>
      </c>
      <c r="AY467" s="153" t="s">
        <v>134</v>
      </c>
    </row>
    <row r="468" spans="2:65" s="14" customFormat="1">
      <c r="B468" s="159"/>
      <c r="D468" s="140" t="s">
        <v>147</v>
      </c>
      <c r="E468" s="160" t="s">
        <v>19</v>
      </c>
      <c r="F468" s="161" t="s">
        <v>186</v>
      </c>
      <c r="H468" s="162">
        <v>44.7</v>
      </c>
      <c r="I468" s="163"/>
      <c r="L468" s="159"/>
      <c r="M468" s="164"/>
      <c r="T468" s="165"/>
      <c r="AT468" s="160" t="s">
        <v>147</v>
      </c>
      <c r="AU468" s="160" t="s">
        <v>82</v>
      </c>
      <c r="AV468" s="14" t="s">
        <v>141</v>
      </c>
      <c r="AW468" s="14" t="s">
        <v>35</v>
      </c>
      <c r="AX468" s="14" t="s">
        <v>78</v>
      </c>
      <c r="AY468" s="160" t="s">
        <v>134</v>
      </c>
    </row>
    <row r="469" spans="2:65" s="1" customFormat="1" ht="24.15" customHeight="1">
      <c r="B469" s="32"/>
      <c r="C469" s="127" t="s">
        <v>515</v>
      </c>
      <c r="D469" s="127" t="s">
        <v>136</v>
      </c>
      <c r="E469" s="128" t="s">
        <v>516</v>
      </c>
      <c r="F469" s="129" t="s">
        <v>517</v>
      </c>
      <c r="G469" s="130" t="s">
        <v>139</v>
      </c>
      <c r="H469" s="131">
        <v>58.35</v>
      </c>
      <c r="I469" s="132"/>
      <c r="J469" s="133">
        <f>ROUND(I469*H469,2)</f>
        <v>0</v>
      </c>
      <c r="K469" s="129" t="s">
        <v>140</v>
      </c>
      <c r="L469" s="32"/>
      <c r="M469" s="134" t="s">
        <v>19</v>
      </c>
      <c r="N469" s="135" t="s">
        <v>45</v>
      </c>
      <c r="P469" s="136">
        <f>O469*H469</f>
        <v>0</v>
      </c>
      <c r="Q469" s="136">
        <v>0</v>
      </c>
      <c r="R469" s="136">
        <f>Q469*H469</f>
        <v>0</v>
      </c>
      <c r="S469" s="136">
        <v>0</v>
      </c>
      <c r="T469" s="137">
        <f>S469*H469</f>
        <v>0</v>
      </c>
      <c r="AR469" s="138" t="s">
        <v>141</v>
      </c>
      <c r="AT469" s="138" t="s">
        <v>136</v>
      </c>
      <c r="AU469" s="138" t="s">
        <v>82</v>
      </c>
      <c r="AY469" s="17" t="s">
        <v>134</v>
      </c>
      <c r="BE469" s="139">
        <f>IF(N469="základní",J469,0)</f>
        <v>0</v>
      </c>
      <c r="BF469" s="139">
        <f>IF(N469="snížená",J469,0)</f>
        <v>0</v>
      </c>
      <c r="BG469" s="139">
        <f>IF(N469="zákl. přenesená",J469,0)</f>
        <v>0</v>
      </c>
      <c r="BH469" s="139">
        <f>IF(N469="sníž. přenesená",J469,0)</f>
        <v>0</v>
      </c>
      <c r="BI469" s="139">
        <f>IF(N469="nulová",J469,0)</f>
        <v>0</v>
      </c>
      <c r="BJ469" s="17" t="s">
        <v>82</v>
      </c>
      <c r="BK469" s="139">
        <f>ROUND(I469*H469,2)</f>
        <v>0</v>
      </c>
      <c r="BL469" s="17" t="s">
        <v>141</v>
      </c>
      <c r="BM469" s="138" t="s">
        <v>518</v>
      </c>
    </row>
    <row r="470" spans="2:65" s="1" customFormat="1" ht="28.8">
      <c r="B470" s="32"/>
      <c r="D470" s="140" t="s">
        <v>143</v>
      </c>
      <c r="F470" s="141" t="s">
        <v>519</v>
      </c>
      <c r="I470" s="142"/>
      <c r="L470" s="32"/>
      <c r="M470" s="143"/>
      <c r="T470" s="51"/>
      <c r="AT470" s="17" t="s">
        <v>143</v>
      </c>
      <c r="AU470" s="17" t="s">
        <v>82</v>
      </c>
    </row>
    <row r="471" spans="2:65" s="1" customFormat="1">
      <c r="B471" s="32"/>
      <c r="D471" s="144" t="s">
        <v>145</v>
      </c>
      <c r="F471" s="145" t="s">
        <v>520</v>
      </c>
      <c r="I471" s="142"/>
      <c r="L471" s="32"/>
      <c r="M471" s="143"/>
      <c r="T471" s="51"/>
      <c r="AT471" s="17" t="s">
        <v>145</v>
      </c>
      <c r="AU471" s="17" t="s">
        <v>82</v>
      </c>
    </row>
    <row r="472" spans="2:65" s="12" customFormat="1">
      <c r="B472" s="146"/>
      <c r="D472" s="140" t="s">
        <v>147</v>
      </c>
      <c r="E472" s="147" t="s">
        <v>19</v>
      </c>
      <c r="F472" s="148" t="s">
        <v>304</v>
      </c>
      <c r="H472" s="147" t="s">
        <v>19</v>
      </c>
      <c r="I472" s="149"/>
      <c r="L472" s="146"/>
      <c r="M472" s="150"/>
      <c r="T472" s="151"/>
      <c r="AT472" s="147" t="s">
        <v>147</v>
      </c>
      <c r="AU472" s="147" t="s">
        <v>82</v>
      </c>
      <c r="AV472" s="12" t="s">
        <v>78</v>
      </c>
      <c r="AW472" s="12" t="s">
        <v>35</v>
      </c>
      <c r="AX472" s="12" t="s">
        <v>73</v>
      </c>
      <c r="AY472" s="147" t="s">
        <v>134</v>
      </c>
    </row>
    <row r="473" spans="2:65" s="13" customFormat="1">
      <c r="B473" s="152"/>
      <c r="D473" s="140" t="s">
        <v>147</v>
      </c>
      <c r="E473" s="153" t="s">
        <v>19</v>
      </c>
      <c r="F473" s="154" t="s">
        <v>521</v>
      </c>
      <c r="H473" s="155">
        <v>13.5</v>
      </c>
      <c r="I473" s="156"/>
      <c r="L473" s="152"/>
      <c r="M473" s="157"/>
      <c r="T473" s="158"/>
      <c r="AT473" s="153" t="s">
        <v>147</v>
      </c>
      <c r="AU473" s="153" t="s">
        <v>82</v>
      </c>
      <c r="AV473" s="13" t="s">
        <v>82</v>
      </c>
      <c r="AW473" s="13" t="s">
        <v>35</v>
      </c>
      <c r="AX473" s="13" t="s">
        <v>73</v>
      </c>
      <c r="AY473" s="153" t="s">
        <v>134</v>
      </c>
    </row>
    <row r="474" spans="2:65" s="13" customFormat="1">
      <c r="B474" s="152"/>
      <c r="D474" s="140" t="s">
        <v>147</v>
      </c>
      <c r="E474" s="153" t="s">
        <v>19</v>
      </c>
      <c r="F474" s="154" t="s">
        <v>522</v>
      </c>
      <c r="H474" s="155">
        <v>29.25</v>
      </c>
      <c r="I474" s="156"/>
      <c r="L474" s="152"/>
      <c r="M474" s="157"/>
      <c r="T474" s="158"/>
      <c r="AT474" s="153" t="s">
        <v>147</v>
      </c>
      <c r="AU474" s="153" t="s">
        <v>82</v>
      </c>
      <c r="AV474" s="13" t="s">
        <v>82</v>
      </c>
      <c r="AW474" s="13" t="s">
        <v>35</v>
      </c>
      <c r="AX474" s="13" t="s">
        <v>73</v>
      </c>
      <c r="AY474" s="153" t="s">
        <v>134</v>
      </c>
    </row>
    <row r="475" spans="2:65" s="13" customFormat="1">
      <c r="B475" s="152"/>
      <c r="D475" s="140" t="s">
        <v>147</v>
      </c>
      <c r="E475" s="153" t="s">
        <v>19</v>
      </c>
      <c r="F475" s="154" t="s">
        <v>523</v>
      </c>
      <c r="H475" s="155">
        <v>7.02</v>
      </c>
      <c r="I475" s="156"/>
      <c r="L475" s="152"/>
      <c r="M475" s="157"/>
      <c r="T475" s="158"/>
      <c r="AT475" s="153" t="s">
        <v>147</v>
      </c>
      <c r="AU475" s="153" t="s">
        <v>82</v>
      </c>
      <c r="AV475" s="13" t="s">
        <v>82</v>
      </c>
      <c r="AW475" s="13" t="s">
        <v>35</v>
      </c>
      <c r="AX475" s="13" t="s">
        <v>73</v>
      </c>
      <c r="AY475" s="153" t="s">
        <v>134</v>
      </c>
    </row>
    <row r="476" spans="2:65" s="13" customFormat="1">
      <c r="B476" s="152"/>
      <c r="D476" s="140" t="s">
        <v>147</v>
      </c>
      <c r="E476" s="153" t="s">
        <v>19</v>
      </c>
      <c r="F476" s="154" t="s">
        <v>524</v>
      </c>
      <c r="H476" s="155">
        <v>2.7</v>
      </c>
      <c r="I476" s="156"/>
      <c r="L476" s="152"/>
      <c r="M476" s="157"/>
      <c r="T476" s="158"/>
      <c r="AT476" s="153" t="s">
        <v>147</v>
      </c>
      <c r="AU476" s="153" t="s">
        <v>82</v>
      </c>
      <c r="AV476" s="13" t="s">
        <v>82</v>
      </c>
      <c r="AW476" s="13" t="s">
        <v>35</v>
      </c>
      <c r="AX476" s="13" t="s">
        <v>73</v>
      </c>
      <c r="AY476" s="153" t="s">
        <v>134</v>
      </c>
    </row>
    <row r="477" spans="2:65" s="13" customFormat="1">
      <c r="B477" s="152"/>
      <c r="D477" s="140" t="s">
        <v>147</v>
      </c>
      <c r="E477" s="153" t="s">
        <v>19</v>
      </c>
      <c r="F477" s="154" t="s">
        <v>525</v>
      </c>
      <c r="H477" s="155">
        <v>1.08</v>
      </c>
      <c r="I477" s="156"/>
      <c r="L477" s="152"/>
      <c r="M477" s="157"/>
      <c r="T477" s="158"/>
      <c r="AT477" s="153" t="s">
        <v>147</v>
      </c>
      <c r="AU477" s="153" t="s">
        <v>82</v>
      </c>
      <c r="AV477" s="13" t="s">
        <v>82</v>
      </c>
      <c r="AW477" s="13" t="s">
        <v>35</v>
      </c>
      <c r="AX477" s="13" t="s">
        <v>73</v>
      </c>
      <c r="AY477" s="153" t="s">
        <v>134</v>
      </c>
    </row>
    <row r="478" spans="2:65" s="12" customFormat="1">
      <c r="B478" s="146"/>
      <c r="D478" s="140" t="s">
        <v>147</v>
      </c>
      <c r="E478" s="147" t="s">
        <v>19</v>
      </c>
      <c r="F478" s="148" t="s">
        <v>342</v>
      </c>
      <c r="H478" s="147" t="s">
        <v>19</v>
      </c>
      <c r="I478" s="149"/>
      <c r="L478" s="146"/>
      <c r="M478" s="150"/>
      <c r="T478" s="151"/>
      <c r="AT478" s="147" t="s">
        <v>147</v>
      </c>
      <c r="AU478" s="147" t="s">
        <v>82</v>
      </c>
      <c r="AV478" s="12" t="s">
        <v>78</v>
      </c>
      <c r="AW478" s="12" t="s">
        <v>35</v>
      </c>
      <c r="AX478" s="12" t="s">
        <v>73</v>
      </c>
      <c r="AY478" s="147" t="s">
        <v>134</v>
      </c>
    </row>
    <row r="479" spans="2:65" s="13" customFormat="1">
      <c r="B479" s="152"/>
      <c r="D479" s="140" t="s">
        <v>147</v>
      </c>
      <c r="E479" s="153" t="s">
        <v>19</v>
      </c>
      <c r="F479" s="154" t="s">
        <v>526</v>
      </c>
      <c r="H479" s="155">
        <v>3</v>
      </c>
      <c r="I479" s="156"/>
      <c r="L479" s="152"/>
      <c r="M479" s="157"/>
      <c r="T479" s="158"/>
      <c r="AT479" s="153" t="s">
        <v>147</v>
      </c>
      <c r="AU479" s="153" t="s">
        <v>82</v>
      </c>
      <c r="AV479" s="13" t="s">
        <v>82</v>
      </c>
      <c r="AW479" s="13" t="s">
        <v>35</v>
      </c>
      <c r="AX479" s="13" t="s">
        <v>73</v>
      </c>
      <c r="AY479" s="153" t="s">
        <v>134</v>
      </c>
    </row>
    <row r="480" spans="2:65" s="13" customFormat="1">
      <c r="B480" s="152"/>
      <c r="D480" s="140" t="s">
        <v>147</v>
      </c>
      <c r="E480" s="153" t="s">
        <v>19</v>
      </c>
      <c r="F480" s="154" t="s">
        <v>527</v>
      </c>
      <c r="H480" s="155">
        <v>1.8</v>
      </c>
      <c r="I480" s="156"/>
      <c r="L480" s="152"/>
      <c r="M480" s="157"/>
      <c r="T480" s="158"/>
      <c r="AT480" s="153" t="s">
        <v>147</v>
      </c>
      <c r="AU480" s="153" t="s">
        <v>82</v>
      </c>
      <c r="AV480" s="13" t="s">
        <v>82</v>
      </c>
      <c r="AW480" s="13" t="s">
        <v>35</v>
      </c>
      <c r="AX480" s="13" t="s">
        <v>73</v>
      </c>
      <c r="AY480" s="153" t="s">
        <v>134</v>
      </c>
    </row>
    <row r="481" spans="2:65" s="14" customFormat="1">
      <c r="B481" s="159"/>
      <c r="D481" s="140" t="s">
        <v>147</v>
      </c>
      <c r="E481" s="160" t="s">
        <v>19</v>
      </c>
      <c r="F481" s="161" t="s">
        <v>186</v>
      </c>
      <c r="H481" s="162">
        <v>58.35</v>
      </c>
      <c r="I481" s="163"/>
      <c r="L481" s="159"/>
      <c r="M481" s="164"/>
      <c r="T481" s="165"/>
      <c r="AT481" s="160" t="s">
        <v>147</v>
      </c>
      <c r="AU481" s="160" t="s">
        <v>82</v>
      </c>
      <c r="AV481" s="14" t="s">
        <v>141</v>
      </c>
      <c r="AW481" s="14" t="s">
        <v>35</v>
      </c>
      <c r="AX481" s="14" t="s">
        <v>78</v>
      </c>
      <c r="AY481" s="160" t="s">
        <v>134</v>
      </c>
    </row>
    <row r="482" spans="2:65" s="1" customFormat="1" ht="16.5" customHeight="1">
      <c r="B482" s="32"/>
      <c r="C482" s="127" t="s">
        <v>528</v>
      </c>
      <c r="D482" s="127" t="s">
        <v>136</v>
      </c>
      <c r="E482" s="128" t="s">
        <v>529</v>
      </c>
      <c r="F482" s="129" t="s">
        <v>530</v>
      </c>
      <c r="G482" s="130" t="s">
        <v>139</v>
      </c>
      <c r="H482" s="131">
        <v>552.96</v>
      </c>
      <c r="I482" s="132"/>
      <c r="J482" s="133">
        <f>ROUND(I482*H482,2)</f>
        <v>0</v>
      </c>
      <c r="K482" s="129" t="s">
        <v>140</v>
      </c>
      <c r="L482" s="32"/>
      <c r="M482" s="134" t="s">
        <v>19</v>
      </c>
      <c r="N482" s="135" t="s">
        <v>45</v>
      </c>
      <c r="P482" s="136">
        <f>O482*H482</f>
        <v>0</v>
      </c>
      <c r="Q482" s="136">
        <v>0</v>
      </c>
      <c r="R482" s="136">
        <f>Q482*H482</f>
        <v>0</v>
      </c>
      <c r="S482" s="136">
        <v>0</v>
      </c>
      <c r="T482" s="137">
        <f>S482*H482</f>
        <v>0</v>
      </c>
      <c r="AR482" s="138" t="s">
        <v>141</v>
      </c>
      <c r="AT482" s="138" t="s">
        <v>136</v>
      </c>
      <c r="AU482" s="138" t="s">
        <v>82</v>
      </c>
      <c r="AY482" s="17" t="s">
        <v>134</v>
      </c>
      <c r="BE482" s="139">
        <f>IF(N482="základní",J482,0)</f>
        <v>0</v>
      </c>
      <c r="BF482" s="139">
        <f>IF(N482="snížená",J482,0)</f>
        <v>0</v>
      </c>
      <c r="BG482" s="139">
        <f>IF(N482="zákl. přenesená",J482,0)</f>
        <v>0</v>
      </c>
      <c r="BH482" s="139">
        <f>IF(N482="sníž. přenesená",J482,0)</f>
        <v>0</v>
      </c>
      <c r="BI482" s="139">
        <f>IF(N482="nulová",J482,0)</f>
        <v>0</v>
      </c>
      <c r="BJ482" s="17" t="s">
        <v>82</v>
      </c>
      <c r="BK482" s="139">
        <f>ROUND(I482*H482,2)</f>
        <v>0</v>
      </c>
      <c r="BL482" s="17" t="s">
        <v>141</v>
      </c>
      <c r="BM482" s="138" t="s">
        <v>531</v>
      </c>
    </row>
    <row r="483" spans="2:65" s="1" customFormat="1">
      <c r="B483" s="32"/>
      <c r="D483" s="140" t="s">
        <v>143</v>
      </c>
      <c r="F483" s="141" t="s">
        <v>532</v>
      </c>
      <c r="I483" s="142"/>
      <c r="L483" s="32"/>
      <c r="M483" s="143"/>
      <c r="T483" s="51"/>
      <c r="AT483" s="17" t="s">
        <v>143</v>
      </c>
      <c r="AU483" s="17" t="s">
        <v>82</v>
      </c>
    </row>
    <row r="484" spans="2:65" s="1" customFormat="1">
      <c r="B484" s="32"/>
      <c r="D484" s="144" t="s">
        <v>145</v>
      </c>
      <c r="F484" s="145" t="s">
        <v>533</v>
      </c>
      <c r="I484" s="142"/>
      <c r="L484" s="32"/>
      <c r="M484" s="143"/>
      <c r="T484" s="51"/>
      <c r="AT484" s="17" t="s">
        <v>145</v>
      </c>
      <c r="AU484" s="17" t="s">
        <v>82</v>
      </c>
    </row>
    <row r="485" spans="2:65" s="12" customFormat="1">
      <c r="B485" s="146"/>
      <c r="D485" s="140" t="s">
        <v>147</v>
      </c>
      <c r="E485" s="147" t="s">
        <v>19</v>
      </c>
      <c r="F485" s="148" t="s">
        <v>297</v>
      </c>
      <c r="H485" s="147" t="s">
        <v>19</v>
      </c>
      <c r="I485" s="149"/>
      <c r="L485" s="146"/>
      <c r="M485" s="150"/>
      <c r="T485" s="151"/>
      <c r="AT485" s="147" t="s">
        <v>147</v>
      </c>
      <c r="AU485" s="147" t="s">
        <v>82</v>
      </c>
      <c r="AV485" s="12" t="s">
        <v>78</v>
      </c>
      <c r="AW485" s="12" t="s">
        <v>35</v>
      </c>
      <c r="AX485" s="12" t="s">
        <v>73</v>
      </c>
      <c r="AY485" s="147" t="s">
        <v>134</v>
      </c>
    </row>
    <row r="486" spans="2:65" s="13" customFormat="1">
      <c r="B486" s="152"/>
      <c r="D486" s="140" t="s">
        <v>147</v>
      </c>
      <c r="E486" s="153" t="s">
        <v>19</v>
      </c>
      <c r="F486" s="154" t="s">
        <v>298</v>
      </c>
      <c r="H486" s="155">
        <v>119</v>
      </c>
      <c r="I486" s="156"/>
      <c r="L486" s="152"/>
      <c r="M486" s="157"/>
      <c r="T486" s="158"/>
      <c r="AT486" s="153" t="s">
        <v>147</v>
      </c>
      <c r="AU486" s="153" t="s">
        <v>82</v>
      </c>
      <c r="AV486" s="13" t="s">
        <v>82</v>
      </c>
      <c r="AW486" s="13" t="s">
        <v>35</v>
      </c>
      <c r="AX486" s="13" t="s">
        <v>73</v>
      </c>
      <c r="AY486" s="153" t="s">
        <v>134</v>
      </c>
    </row>
    <row r="487" spans="2:65" s="13" customFormat="1">
      <c r="B487" s="152"/>
      <c r="D487" s="140" t="s">
        <v>147</v>
      </c>
      <c r="E487" s="153" t="s">
        <v>19</v>
      </c>
      <c r="F487" s="154" t="s">
        <v>299</v>
      </c>
      <c r="H487" s="155">
        <v>1.6</v>
      </c>
      <c r="I487" s="156"/>
      <c r="L487" s="152"/>
      <c r="M487" s="157"/>
      <c r="T487" s="158"/>
      <c r="AT487" s="153" t="s">
        <v>147</v>
      </c>
      <c r="AU487" s="153" t="s">
        <v>82</v>
      </c>
      <c r="AV487" s="13" t="s">
        <v>82</v>
      </c>
      <c r="AW487" s="13" t="s">
        <v>35</v>
      </c>
      <c r="AX487" s="13" t="s">
        <v>73</v>
      </c>
      <c r="AY487" s="153" t="s">
        <v>134</v>
      </c>
    </row>
    <row r="488" spans="2:65" s="13" customFormat="1">
      <c r="B488" s="152"/>
      <c r="D488" s="140" t="s">
        <v>147</v>
      </c>
      <c r="E488" s="153" t="s">
        <v>19</v>
      </c>
      <c r="F488" s="154" t="s">
        <v>300</v>
      </c>
      <c r="H488" s="155">
        <v>1.1200000000000001</v>
      </c>
      <c r="I488" s="156"/>
      <c r="L488" s="152"/>
      <c r="M488" s="157"/>
      <c r="T488" s="158"/>
      <c r="AT488" s="153" t="s">
        <v>147</v>
      </c>
      <c r="AU488" s="153" t="s">
        <v>82</v>
      </c>
      <c r="AV488" s="13" t="s">
        <v>82</v>
      </c>
      <c r="AW488" s="13" t="s">
        <v>35</v>
      </c>
      <c r="AX488" s="13" t="s">
        <v>73</v>
      </c>
      <c r="AY488" s="153" t="s">
        <v>134</v>
      </c>
    </row>
    <row r="489" spans="2:65" s="12" customFormat="1">
      <c r="B489" s="146"/>
      <c r="D489" s="140" t="s">
        <v>147</v>
      </c>
      <c r="E489" s="147" t="s">
        <v>19</v>
      </c>
      <c r="F489" s="148" t="s">
        <v>301</v>
      </c>
      <c r="H489" s="147" t="s">
        <v>19</v>
      </c>
      <c r="I489" s="149"/>
      <c r="L489" s="146"/>
      <c r="M489" s="150"/>
      <c r="T489" s="151"/>
      <c r="AT489" s="147" t="s">
        <v>147</v>
      </c>
      <c r="AU489" s="147" t="s">
        <v>82</v>
      </c>
      <c r="AV489" s="12" t="s">
        <v>78</v>
      </c>
      <c r="AW489" s="12" t="s">
        <v>35</v>
      </c>
      <c r="AX489" s="12" t="s">
        <v>73</v>
      </c>
      <c r="AY489" s="147" t="s">
        <v>134</v>
      </c>
    </row>
    <row r="490" spans="2:65" s="13" customFormat="1">
      <c r="B490" s="152"/>
      <c r="D490" s="140" t="s">
        <v>147</v>
      </c>
      <c r="E490" s="153" t="s">
        <v>19</v>
      </c>
      <c r="F490" s="154" t="s">
        <v>302</v>
      </c>
      <c r="H490" s="155">
        <v>376</v>
      </c>
      <c r="I490" s="156"/>
      <c r="L490" s="152"/>
      <c r="M490" s="157"/>
      <c r="T490" s="158"/>
      <c r="AT490" s="153" t="s">
        <v>147</v>
      </c>
      <c r="AU490" s="153" t="s">
        <v>82</v>
      </c>
      <c r="AV490" s="13" t="s">
        <v>82</v>
      </c>
      <c r="AW490" s="13" t="s">
        <v>35</v>
      </c>
      <c r="AX490" s="13" t="s">
        <v>73</v>
      </c>
      <c r="AY490" s="153" t="s">
        <v>134</v>
      </c>
    </row>
    <row r="491" spans="2:65" s="12" customFormat="1">
      <c r="B491" s="146"/>
      <c r="D491" s="140" t="s">
        <v>147</v>
      </c>
      <c r="E491" s="147" t="s">
        <v>19</v>
      </c>
      <c r="F491" s="148" t="s">
        <v>303</v>
      </c>
      <c r="H491" s="147" t="s">
        <v>19</v>
      </c>
      <c r="I491" s="149"/>
      <c r="L491" s="146"/>
      <c r="M491" s="150"/>
      <c r="T491" s="151"/>
      <c r="AT491" s="147" t="s">
        <v>147</v>
      </c>
      <c r="AU491" s="147" t="s">
        <v>82</v>
      </c>
      <c r="AV491" s="12" t="s">
        <v>78</v>
      </c>
      <c r="AW491" s="12" t="s">
        <v>35</v>
      </c>
      <c r="AX491" s="12" t="s">
        <v>73</v>
      </c>
      <c r="AY491" s="147" t="s">
        <v>134</v>
      </c>
    </row>
    <row r="492" spans="2:65" s="13" customFormat="1">
      <c r="B492" s="152"/>
      <c r="D492" s="140" t="s">
        <v>147</v>
      </c>
      <c r="E492" s="153" t="s">
        <v>19</v>
      </c>
      <c r="F492" s="154" t="s">
        <v>216</v>
      </c>
      <c r="H492" s="155">
        <v>12</v>
      </c>
      <c r="I492" s="156"/>
      <c r="L492" s="152"/>
      <c r="M492" s="157"/>
      <c r="T492" s="158"/>
      <c r="AT492" s="153" t="s">
        <v>147</v>
      </c>
      <c r="AU492" s="153" t="s">
        <v>82</v>
      </c>
      <c r="AV492" s="13" t="s">
        <v>82</v>
      </c>
      <c r="AW492" s="13" t="s">
        <v>35</v>
      </c>
      <c r="AX492" s="13" t="s">
        <v>73</v>
      </c>
      <c r="AY492" s="153" t="s">
        <v>134</v>
      </c>
    </row>
    <row r="493" spans="2:65" s="12" customFormat="1">
      <c r="B493" s="146"/>
      <c r="D493" s="140" t="s">
        <v>147</v>
      </c>
      <c r="E493" s="147" t="s">
        <v>19</v>
      </c>
      <c r="F493" s="148" t="s">
        <v>304</v>
      </c>
      <c r="H493" s="147" t="s">
        <v>19</v>
      </c>
      <c r="I493" s="149"/>
      <c r="L493" s="146"/>
      <c r="M493" s="150"/>
      <c r="T493" s="151"/>
      <c r="AT493" s="147" t="s">
        <v>147</v>
      </c>
      <c r="AU493" s="147" t="s">
        <v>82</v>
      </c>
      <c r="AV493" s="12" t="s">
        <v>78</v>
      </c>
      <c r="AW493" s="12" t="s">
        <v>35</v>
      </c>
      <c r="AX493" s="12" t="s">
        <v>73</v>
      </c>
      <c r="AY493" s="147" t="s">
        <v>134</v>
      </c>
    </row>
    <row r="494" spans="2:65" s="13" customFormat="1">
      <c r="B494" s="152"/>
      <c r="D494" s="140" t="s">
        <v>147</v>
      </c>
      <c r="E494" s="153" t="s">
        <v>19</v>
      </c>
      <c r="F494" s="154" t="s">
        <v>305</v>
      </c>
      <c r="H494" s="155">
        <v>7.2</v>
      </c>
      <c r="I494" s="156"/>
      <c r="L494" s="152"/>
      <c r="M494" s="157"/>
      <c r="T494" s="158"/>
      <c r="AT494" s="153" t="s">
        <v>147</v>
      </c>
      <c r="AU494" s="153" t="s">
        <v>82</v>
      </c>
      <c r="AV494" s="13" t="s">
        <v>82</v>
      </c>
      <c r="AW494" s="13" t="s">
        <v>35</v>
      </c>
      <c r="AX494" s="13" t="s">
        <v>73</v>
      </c>
      <c r="AY494" s="153" t="s">
        <v>134</v>
      </c>
    </row>
    <row r="495" spans="2:65" s="13" customFormat="1">
      <c r="B495" s="152"/>
      <c r="D495" s="140" t="s">
        <v>147</v>
      </c>
      <c r="E495" s="153" t="s">
        <v>19</v>
      </c>
      <c r="F495" s="154" t="s">
        <v>306</v>
      </c>
      <c r="H495" s="155">
        <v>17.55</v>
      </c>
      <c r="I495" s="156"/>
      <c r="L495" s="152"/>
      <c r="M495" s="157"/>
      <c r="T495" s="158"/>
      <c r="AT495" s="153" t="s">
        <v>147</v>
      </c>
      <c r="AU495" s="153" t="s">
        <v>82</v>
      </c>
      <c r="AV495" s="13" t="s">
        <v>82</v>
      </c>
      <c r="AW495" s="13" t="s">
        <v>35</v>
      </c>
      <c r="AX495" s="13" t="s">
        <v>73</v>
      </c>
      <c r="AY495" s="153" t="s">
        <v>134</v>
      </c>
    </row>
    <row r="496" spans="2:65" s="13" customFormat="1">
      <c r="B496" s="152"/>
      <c r="D496" s="140" t="s">
        <v>147</v>
      </c>
      <c r="E496" s="153" t="s">
        <v>19</v>
      </c>
      <c r="F496" s="154" t="s">
        <v>307</v>
      </c>
      <c r="H496" s="155">
        <v>8.19</v>
      </c>
      <c r="I496" s="156"/>
      <c r="L496" s="152"/>
      <c r="M496" s="157"/>
      <c r="T496" s="158"/>
      <c r="AT496" s="153" t="s">
        <v>147</v>
      </c>
      <c r="AU496" s="153" t="s">
        <v>82</v>
      </c>
      <c r="AV496" s="13" t="s">
        <v>82</v>
      </c>
      <c r="AW496" s="13" t="s">
        <v>35</v>
      </c>
      <c r="AX496" s="13" t="s">
        <v>73</v>
      </c>
      <c r="AY496" s="153" t="s">
        <v>134</v>
      </c>
    </row>
    <row r="497" spans="2:65" s="13" customFormat="1">
      <c r="B497" s="152"/>
      <c r="D497" s="140" t="s">
        <v>147</v>
      </c>
      <c r="E497" s="153" t="s">
        <v>19</v>
      </c>
      <c r="F497" s="154" t="s">
        <v>308</v>
      </c>
      <c r="H497" s="155">
        <v>2.34</v>
      </c>
      <c r="I497" s="156"/>
      <c r="L497" s="152"/>
      <c r="M497" s="157"/>
      <c r="T497" s="158"/>
      <c r="AT497" s="153" t="s">
        <v>147</v>
      </c>
      <c r="AU497" s="153" t="s">
        <v>82</v>
      </c>
      <c r="AV497" s="13" t="s">
        <v>82</v>
      </c>
      <c r="AW497" s="13" t="s">
        <v>35</v>
      </c>
      <c r="AX497" s="13" t="s">
        <v>73</v>
      </c>
      <c r="AY497" s="153" t="s">
        <v>134</v>
      </c>
    </row>
    <row r="498" spans="2:65" s="13" customFormat="1">
      <c r="B498" s="152"/>
      <c r="D498" s="140" t="s">
        <v>147</v>
      </c>
      <c r="E498" s="153" t="s">
        <v>19</v>
      </c>
      <c r="F498" s="154" t="s">
        <v>309</v>
      </c>
      <c r="H498" s="155">
        <v>1.26</v>
      </c>
      <c r="I498" s="156"/>
      <c r="L498" s="152"/>
      <c r="M498" s="157"/>
      <c r="T498" s="158"/>
      <c r="AT498" s="153" t="s">
        <v>147</v>
      </c>
      <c r="AU498" s="153" t="s">
        <v>82</v>
      </c>
      <c r="AV498" s="13" t="s">
        <v>82</v>
      </c>
      <c r="AW498" s="13" t="s">
        <v>35</v>
      </c>
      <c r="AX498" s="13" t="s">
        <v>73</v>
      </c>
      <c r="AY498" s="153" t="s">
        <v>134</v>
      </c>
    </row>
    <row r="499" spans="2:65" s="12" customFormat="1">
      <c r="B499" s="146"/>
      <c r="D499" s="140" t="s">
        <v>147</v>
      </c>
      <c r="E499" s="147" t="s">
        <v>19</v>
      </c>
      <c r="F499" s="148" t="s">
        <v>276</v>
      </c>
      <c r="H499" s="147" t="s">
        <v>19</v>
      </c>
      <c r="I499" s="149"/>
      <c r="L499" s="146"/>
      <c r="M499" s="150"/>
      <c r="T499" s="151"/>
      <c r="AT499" s="147" t="s">
        <v>147</v>
      </c>
      <c r="AU499" s="147" t="s">
        <v>82</v>
      </c>
      <c r="AV499" s="12" t="s">
        <v>78</v>
      </c>
      <c r="AW499" s="12" t="s">
        <v>35</v>
      </c>
      <c r="AX499" s="12" t="s">
        <v>73</v>
      </c>
      <c r="AY499" s="147" t="s">
        <v>134</v>
      </c>
    </row>
    <row r="500" spans="2:65" s="13" customFormat="1">
      <c r="B500" s="152"/>
      <c r="D500" s="140" t="s">
        <v>147</v>
      </c>
      <c r="E500" s="153" t="s">
        <v>19</v>
      </c>
      <c r="F500" s="154" t="s">
        <v>310</v>
      </c>
      <c r="H500" s="155">
        <v>6.7</v>
      </c>
      <c r="I500" s="156"/>
      <c r="L500" s="152"/>
      <c r="M500" s="157"/>
      <c r="T500" s="158"/>
      <c r="AT500" s="153" t="s">
        <v>147</v>
      </c>
      <c r="AU500" s="153" t="s">
        <v>82</v>
      </c>
      <c r="AV500" s="13" t="s">
        <v>82</v>
      </c>
      <c r="AW500" s="13" t="s">
        <v>35</v>
      </c>
      <c r="AX500" s="13" t="s">
        <v>73</v>
      </c>
      <c r="AY500" s="153" t="s">
        <v>134</v>
      </c>
    </row>
    <row r="501" spans="2:65" s="14" customFormat="1">
      <c r="B501" s="159"/>
      <c r="D501" s="140" t="s">
        <v>147</v>
      </c>
      <c r="E501" s="160" t="s">
        <v>19</v>
      </c>
      <c r="F501" s="161" t="s">
        <v>186</v>
      </c>
      <c r="H501" s="162">
        <v>552.96</v>
      </c>
      <c r="I501" s="163"/>
      <c r="L501" s="159"/>
      <c r="M501" s="164"/>
      <c r="T501" s="165"/>
      <c r="AT501" s="160" t="s">
        <v>147</v>
      </c>
      <c r="AU501" s="160" t="s">
        <v>82</v>
      </c>
      <c r="AV501" s="14" t="s">
        <v>141</v>
      </c>
      <c r="AW501" s="14" t="s">
        <v>35</v>
      </c>
      <c r="AX501" s="14" t="s">
        <v>78</v>
      </c>
      <c r="AY501" s="160" t="s">
        <v>134</v>
      </c>
    </row>
    <row r="502" spans="2:65" s="1" customFormat="1" ht="24.15" customHeight="1">
      <c r="B502" s="32"/>
      <c r="C502" s="127" t="s">
        <v>534</v>
      </c>
      <c r="D502" s="127" t="s">
        <v>136</v>
      </c>
      <c r="E502" s="128" t="s">
        <v>535</v>
      </c>
      <c r="F502" s="129" t="s">
        <v>536</v>
      </c>
      <c r="G502" s="130" t="s">
        <v>139</v>
      </c>
      <c r="H502" s="131">
        <v>81.5</v>
      </c>
      <c r="I502" s="132"/>
      <c r="J502" s="133">
        <f>ROUND(I502*H502,2)</f>
        <v>0</v>
      </c>
      <c r="K502" s="129" t="s">
        <v>140</v>
      </c>
      <c r="L502" s="32"/>
      <c r="M502" s="134" t="s">
        <v>19</v>
      </c>
      <c r="N502" s="135" t="s">
        <v>45</v>
      </c>
      <c r="P502" s="136">
        <f>O502*H502</f>
        <v>0</v>
      </c>
      <c r="Q502" s="136">
        <v>0</v>
      </c>
      <c r="R502" s="136">
        <f>Q502*H502</f>
        <v>0</v>
      </c>
      <c r="S502" s="136">
        <v>0</v>
      </c>
      <c r="T502" s="137">
        <f>S502*H502</f>
        <v>0</v>
      </c>
      <c r="AR502" s="138" t="s">
        <v>141</v>
      </c>
      <c r="AT502" s="138" t="s">
        <v>136</v>
      </c>
      <c r="AU502" s="138" t="s">
        <v>82</v>
      </c>
      <c r="AY502" s="17" t="s">
        <v>134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7" t="s">
        <v>82</v>
      </c>
      <c r="BK502" s="139">
        <f>ROUND(I502*H502,2)</f>
        <v>0</v>
      </c>
      <c r="BL502" s="17" t="s">
        <v>141</v>
      </c>
      <c r="BM502" s="138" t="s">
        <v>537</v>
      </c>
    </row>
    <row r="503" spans="2:65" s="1" customFormat="1" ht="19.2">
      <c r="B503" s="32"/>
      <c r="D503" s="140" t="s">
        <v>143</v>
      </c>
      <c r="F503" s="141" t="s">
        <v>538</v>
      </c>
      <c r="I503" s="142"/>
      <c r="L503" s="32"/>
      <c r="M503" s="143"/>
      <c r="T503" s="51"/>
      <c r="AT503" s="17" t="s">
        <v>143</v>
      </c>
      <c r="AU503" s="17" t="s">
        <v>82</v>
      </c>
    </row>
    <row r="504" spans="2:65" s="1" customFormat="1">
      <c r="B504" s="32"/>
      <c r="D504" s="144" t="s">
        <v>145</v>
      </c>
      <c r="F504" s="145" t="s">
        <v>539</v>
      </c>
      <c r="I504" s="142"/>
      <c r="L504" s="32"/>
      <c r="M504" s="143"/>
      <c r="T504" s="51"/>
      <c r="AT504" s="17" t="s">
        <v>145</v>
      </c>
      <c r="AU504" s="17" t="s">
        <v>82</v>
      </c>
    </row>
    <row r="505" spans="2:65" s="12" customFormat="1">
      <c r="B505" s="146"/>
      <c r="D505" s="140" t="s">
        <v>147</v>
      </c>
      <c r="E505" s="147" t="s">
        <v>19</v>
      </c>
      <c r="F505" s="148" t="s">
        <v>156</v>
      </c>
      <c r="H505" s="147" t="s">
        <v>19</v>
      </c>
      <c r="I505" s="149"/>
      <c r="L505" s="146"/>
      <c r="M505" s="150"/>
      <c r="T505" s="151"/>
      <c r="AT505" s="147" t="s">
        <v>147</v>
      </c>
      <c r="AU505" s="147" t="s">
        <v>82</v>
      </c>
      <c r="AV505" s="12" t="s">
        <v>78</v>
      </c>
      <c r="AW505" s="12" t="s">
        <v>35</v>
      </c>
      <c r="AX505" s="12" t="s">
        <v>73</v>
      </c>
      <c r="AY505" s="147" t="s">
        <v>134</v>
      </c>
    </row>
    <row r="506" spans="2:65" s="13" customFormat="1">
      <c r="B506" s="152"/>
      <c r="D506" s="140" t="s">
        <v>147</v>
      </c>
      <c r="E506" s="153" t="s">
        <v>19</v>
      </c>
      <c r="F506" s="154" t="s">
        <v>490</v>
      </c>
      <c r="H506" s="155">
        <v>81.5</v>
      </c>
      <c r="I506" s="156"/>
      <c r="L506" s="152"/>
      <c r="M506" s="157"/>
      <c r="T506" s="158"/>
      <c r="AT506" s="153" t="s">
        <v>147</v>
      </c>
      <c r="AU506" s="153" t="s">
        <v>82</v>
      </c>
      <c r="AV506" s="13" t="s">
        <v>82</v>
      </c>
      <c r="AW506" s="13" t="s">
        <v>35</v>
      </c>
      <c r="AX506" s="13" t="s">
        <v>78</v>
      </c>
      <c r="AY506" s="153" t="s">
        <v>134</v>
      </c>
    </row>
    <row r="507" spans="2:65" s="1" customFormat="1" ht="33" customHeight="1">
      <c r="B507" s="32"/>
      <c r="C507" s="127" t="s">
        <v>540</v>
      </c>
      <c r="D507" s="127" t="s">
        <v>136</v>
      </c>
      <c r="E507" s="128" t="s">
        <v>541</v>
      </c>
      <c r="F507" s="129" t="s">
        <v>542</v>
      </c>
      <c r="G507" s="130" t="s">
        <v>139</v>
      </c>
      <c r="H507" s="131">
        <v>81.5</v>
      </c>
      <c r="I507" s="132"/>
      <c r="J507" s="133">
        <f>ROUND(I507*H507,2)</f>
        <v>0</v>
      </c>
      <c r="K507" s="129" t="s">
        <v>140</v>
      </c>
      <c r="L507" s="32"/>
      <c r="M507" s="134" t="s">
        <v>19</v>
      </c>
      <c r="N507" s="135" t="s">
        <v>45</v>
      </c>
      <c r="P507" s="136">
        <f>O507*H507</f>
        <v>0</v>
      </c>
      <c r="Q507" s="136">
        <v>0</v>
      </c>
      <c r="R507" s="136">
        <f>Q507*H507</f>
        <v>0</v>
      </c>
      <c r="S507" s="136">
        <v>0</v>
      </c>
      <c r="T507" s="137">
        <f>S507*H507</f>
        <v>0</v>
      </c>
      <c r="AR507" s="138" t="s">
        <v>141</v>
      </c>
      <c r="AT507" s="138" t="s">
        <v>136</v>
      </c>
      <c r="AU507" s="138" t="s">
        <v>82</v>
      </c>
      <c r="AY507" s="17" t="s">
        <v>134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7" t="s">
        <v>82</v>
      </c>
      <c r="BK507" s="139">
        <f>ROUND(I507*H507,2)</f>
        <v>0</v>
      </c>
      <c r="BL507" s="17" t="s">
        <v>141</v>
      </c>
      <c r="BM507" s="138" t="s">
        <v>543</v>
      </c>
    </row>
    <row r="508" spans="2:65" s="1" customFormat="1" ht="19.2">
      <c r="B508" s="32"/>
      <c r="D508" s="140" t="s">
        <v>143</v>
      </c>
      <c r="F508" s="141" t="s">
        <v>544</v>
      </c>
      <c r="I508" s="142"/>
      <c r="L508" s="32"/>
      <c r="M508" s="143"/>
      <c r="T508" s="51"/>
      <c r="AT508" s="17" t="s">
        <v>143</v>
      </c>
      <c r="AU508" s="17" t="s">
        <v>82</v>
      </c>
    </row>
    <row r="509" spans="2:65" s="1" customFormat="1">
      <c r="B509" s="32"/>
      <c r="D509" s="144" t="s">
        <v>145</v>
      </c>
      <c r="F509" s="145" t="s">
        <v>545</v>
      </c>
      <c r="I509" s="142"/>
      <c r="L509" s="32"/>
      <c r="M509" s="143"/>
      <c r="T509" s="51"/>
      <c r="AT509" s="17" t="s">
        <v>145</v>
      </c>
      <c r="AU509" s="17" t="s">
        <v>82</v>
      </c>
    </row>
    <row r="510" spans="2:65" s="11" customFormat="1" ht="22.95" customHeight="1">
      <c r="B510" s="115"/>
      <c r="D510" s="116" t="s">
        <v>72</v>
      </c>
      <c r="E510" s="125" t="s">
        <v>149</v>
      </c>
      <c r="F510" s="125" t="s">
        <v>546</v>
      </c>
      <c r="I510" s="118"/>
      <c r="J510" s="126">
        <f>BK510</f>
        <v>0</v>
      </c>
      <c r="L510" s="115"/>
      <c r="M510" s="120"/>
      <c r="P510" s="121">
        <f>SUM(P511:P522)</f>
        <v>0</v>
      </c>
      <c r="R510" s="121">
        <f>SUM(R511:R522)</f>
        <v>0.29235999999999995</v>
      </c>
      <c r="T510" s="122">
        <f>SUM(T511:T522)</f>
        <v>0</v>
      </c>
      <c r="AR510" s="116" t="s">
        <v>78</v>
      </c>
      <c r="AT510" s="123" t="s">
        <v>72</v>
      </c>
      <c r="AU510" s="123" t="s">
        <v>78</v>
      </c>
      <c r="AY510" s="116" t="s">
        <v>134</v>
      </c>
      <c r="BK510" s="124">
        <f>SUM(BK511:BK522)</f>
        <v>0</v>
      </c>
    </row>
    <row r="511" spans="2:65" s="1" customFormat="1" ht="33" customHeight="1">
      <c r="B511" s="32"/>
      <c r="C511" s="127" t="s">
        <v>547</v>
      </c>
      <c r="D511" s="127" t="s">
        <v>136</v>
      </c>
      <c r="E511" s="128" t="s">
        <v>548</v>
      </c>
      <c r="F511" s="129" t="s">
        <v>549</v>
      </c>
      <c r="G511" s="130" t="s">
        <v>333</v>
      </c>
      <c r="H511" s="131">
        <v>99</v>
      </c>
      <c r="I511" s="132"/>
      <c r="J511" s="133">
        <f>ROUND(I511*H511,2)</f>
        <v>0</v>
      </c>
      <c r="K511" s="129" t="s">
        <v>140</v>
      </c>
      <c r="L511" s="32"/>
      <c r="M511" s="134" t="s">
        <v>19</v>
      </c>
      <c r="N511" s="135" t="s">
        <v>45</v>
      </c>
      <c r="P511" s="136">
        <f>O511*H511</f>
        <v>0</v>
      </c>
      <c r="Q511" s="136">
        <v>1.0000000000000001E-5</v>
      </c>
      <c r="R511" s="136">
        <f>Q511*H511</f>
        <v>9.8999999999999999E-4</v>
      </c>
      <c r="S511" s="136">
        <v>0</v>
      </c>
      <c r="T511" s="137">
        <f>S511*H511</f>
        <v>0</v>
      </c>
      <c r="AR511" s="138" t="s">
        <v>141</v>
      </c>
      <c r="AT511" s="138" t="s">
        <v>136</v>
      </c>
      <c r="AU511" s="138" t="s">
        <v>82</v>
      </c>
      <c r="AY511" s="17" t="s">
        <v>134</v>
      </c>
      <c r="BE511" s="139">
        <f>IF(N511="základní",J511,0)</f>
        <v>0</v>
      </c>
      <c r="BF511" s="139">
        <f>IF(N511="snížená",J511,0)</f>
        <v>0</v>
      </c>
      <c r="BG511" s="139">
        <f>IF(N511="zákl. přenesená",J511,0)</f>
        <v>0</v>
      </c>
      <c r="BH511" s="139">
        <f>IF(N511="sníž. přenesená",J511,0)</f>
        <v>0</v>
      </c>
      <c r="BI511" s="139">
        <f>IF(N511="nulová",J511,0)</f>
        <v>0</v>
      </c>
      <c r="BJ511" s="17" t="s">
        <v>82</v>
      </c>
      <c r="BK511" s="139">
        <f>ROUND(I511*H511,2)</f>
        <v>0</v>
      </c>
      <c r="BL511" s="17" t="s">
        <v>141</v>
      </c>
      <c r="BM511" s="138" t="s">
        <v>550</v>
      </c>
    </row>
    <row r="512" spans="2:65" s="1" customFormat="1" ht="28.8">
      <c r="B512" s="32"/>
      <c r="D512" s="140" t="s">
        <v>143</v>
      </c>
      <c r="F512" s="141" t="s">
        <v>551</v>
      </c>
      <c r="I512" s="142"/>
      <c r="L512" s="32"/>
      <c r="M512" s="143"/>
      <c r="T512" s="51"/>
      <c r="AT512" s="17" t="s">
        <v>143</v>
      </c>
      <c r="AU512" s="17" t="s">
        <v>82</v>
      </c>
    </row>
    <row r="513" spans="2:65" s="1" customFormat="1">
      <c r="B513" s="32"/>
      <c r="D513" s="144" t="s">
        <v>145</v>
      </c>
      <c r="F513" s="145" t="s">
        <v>552</v>
      </c>
      <c r="I513" s="142"/>
      <c r="L513" s="32"/>
      <c r="M513" s="143"/>
      <c r="T513" s="51"/>
      <c r="AT513" s="17" t="s">
        <v>145</v>
      </c>
      <c r="AU513" s="17" t="s">
        <v>82</v>
      </c>
    </row>
    <row r="514" spans="2:65" s="12" customFormat="1">
      <c r="B514" s="146"/>
      <c r="D514" s="140" t="s">
        <v>147</v>
      </c>
      <c r="E514" s="147" t="s">
        <v>19</v>
      </c>
      <c r="F514" s="148" t="s">
        <v>164</v>
      </c>
      <c r="H514" s="147" t="s">
        <v>19</v>
      </c>
      <c r="I514" s="149"/>
      <c r="L514" s="146"/>
      <c r="M514" s="150"/>
      <c r="T514" s="151"/>
      <c r="AT514" s="147" t="s">
        <v>147</v>
      </c>
      <c r="AU514" s="147" t="s">
        <v>82</v>
      </c>
      <c r="AV514" s="12" t="s">
        <v>78</v>
      </c>
      <c r="AW514" s="12" t="s">
        <v>35</v>
      </c>
      <c r="AX514" s="12" t="s">
        <v>73</v>
      </c>
      <c r="AY514" s="147" t="s">
        <v>134</v>
      </c>
    </row>
    <row r="515" spans="2:65" s="13" customFormat="1">
      <c r="B515" s="152"/>
      <c r="D515" s="140" t="s">
        <v>147</v>
      </c>
      <c r="E515" s="153" t="s">
        <v>19</v>
      </c>
      <c r="F515" s="154" t="s">
        <v>553</v>
      </c>
      <c r="H515" s="155">
        <v>99</v>
      </c>
      <c r="I515" s="156"/>
      <c r="L515" s="152"/>
      <c r="M515" s="157"/>
      <c r="T515" s="158"/>
      <c r="AT515" s="153" t="s">
        <v>147</v>
      </c>
      <c r="AU515" s="153" t="s">
        <v>82</v>
      </c>
      <c r="AV515" s="13" t="s">
        <v>82</v>
      </c>
      <c r="AW515" s="13" t="s">
        <v>35</v>
      </c>
      <c r="AX515" s="13" t="s">
        <v>78</v>
      </c>
      <c r="AY515" s="153" t="s">
        <v>134</v>
      </c>
    </row>
    <row r="516" spans="2:65" s="1" customFormat="1" ht="16.5" customHeight="1">
      <c r="B516" s="32"/>
      <c r="C516" s="166" t="s">
        <v>554</v>
      </c>
      <c r="D516" s="166" t="s">
        <v>217</v>
      </c>
      <c r="E516" s="167" t="s">
        <v>555</v>
      </c>
      <c r="F516" s="168" t="s">
        <v>556</v>
      </c>
      <c r="G516" s="169" t="s">
        <v>333</v>
      </c>
      <c r="H516" s="170">
        <v>99</v>
      </c>
      <c r="I516" s="171"/>
      <c r="J516" s="172">
        <f>ROUND(I516*H516,2)</f>
        <v>0</v>
      </c>
      <c r="K516" s="168" t="s">
        <v>140</v>
      </c>
      <c r="L516" s="173"/>
      <c r="M516" s="174" t="s">
        <v>19</v>
      </c>
      <c r="N516" s="175" t="s">
        <v>45</v>
      </c>
      <c r="P516" s="136">
        <f>O516*H516</f>
        <v>0</v>
      </c>
      <c r="Q516" s="136">
        <v>2.4099999999999998E-3</v>
      </c>
      <c r="R516" s="136">
        <f>Q516*H516</f>
        <v>0.23858999999999997</v>
      </c>
      <c r="S516" s="136">
        <v>0</v>
      </c>
      <c r="T516" s="137">
        <f>S516*H516</f>
        <v>0</v>
      </c>
      <c r="AR516" s="138" t="s">
        <v>149</v>
      </c>
      <c r="AT516" s="138" t="s">
        <v>217</v>
      </c>
      <c r="AU516" s="138" t="s">
        <v>82</v>
      </c>
      <c r="AY516" s="17" t="s">
        <v>134</v>
      </c>
      <c r="BE516" s="139">
        <f>IF(N516="základní",J516,0)</f>
        <v>0</v>
      </c>
      <c r="BF516" s="139">
        <f>IF(N516="snížená",J516,0)</f>
        <v>0</v>
      </c>
      <c r="BG516" s="139">
        <f>IF(N516="zákl. přenesená",J516,0)</f>
        <v>0</v>
      </c>
      <c r="BH516" s="139">
        <f>IF(N516="sníž. přenesená",J516,0)</f>
        <v>0</v>
      </c>
      <c r="BI516" s="139">
        <f>IF(N516="nulová",J516,0)</f>
        <v>0</v>
      </c>
      <c r="BJ516" s="17" t="s">
        <v>82</v>
      </c>
      <c r="BK516" s="139">
        <f>ROUND(I516*H516,2)</f>
        <v>0</v>
      </c>
      <c r="BL516" s="17" t="s">
        <v>141</v>
      </c>
      <c r="BM516" s="138" t="s">
        <v>557</v>
      </c>
    </row>
    <row r="517" spans="2:65" s="1" customFormat="1">
      <c r="B517" s="32"/>
      <c r="D517" s="140" t="s">
        <v>143</v>
      </c>
      <c r="F517" s="141" t="s">
        <v>556</v>
      </c>
      <c r="I517" s="142"/>
      <c r="L517" s="32"/>
      <c r="M517" s="143"/>
      <c r="T517" s="51"/>
      <c r="AT517" s="17" t="s">
        <v>143</v>
      </c>
      <c r="AU517" s="17" t="s">
        <v>82</v>
      </c>
    </row>
    <row r="518" spans="2:65" s="1" customFormat="1" ht="24.15" customHeight="1">
      <c r="B518" s="32"/>
      <c r="C518" s="127" t="s">
        <v>558</v>
      </c>
      <c r="D518" s="127" t="s">
        <v>136</v>
      </c>
      <c r="E518" s="128" t="s">
        <v>559</v>
      </c>
      <c r="F518" s="129" t="s">
        <v>560</v>
      </c>
      <c r="G518" s="130" t="s">
        <v>561</v>
      </c>
      <c r="H518" s="131">
        <v>2</v>
      </c>
      <c r="I518" s="132"/>
      <c r="J518" s="133">
        <f>ROUND(I518*H518,2)</f>
        <v>0</v>
      </c>
      <c r="K518" s="129" t="s">
        <v>140</v>
      </c>
      <c r="L518" s="32"/>
      <c r="M518" s="134" t="s">
        <v>19</v>
      </c>
      <c r="N518" s="135" t="s">
        <v>45</v>
      </c>
      <c r="P518" s="136">
        <f>O518*H518</f>
        <v>0</v>
      </c>
      <c r="Q518" s="136">
        <v>2.639E-2</v>
      </c>
      <c r="R518" s="136">
        <f>Q518*H518</f>
        <v>5.2780000000000001E-2</v>
      </c>
      <c r="S518" s="136">
        <v>0</v>
      </c>
      <c r="T518" s="137">
        <f>S518*H518</f>
        <v>0</v>
      </c>
      <c r="AR518" s="138" t="s">
        <v>141</v>
      </c>
      <c r="AT518" s="138" t="s">
        <v>136</v>
      </c>
      <c r="AU518" s="138" t="s">
        <v>82</v>
      </c>
      <c r="AY518" s="17" t="s">
        <v>134</v>
      </c>
      <c r="BE518" s="139">
        <f>IF(N518="základní",J518,0)</f>
        <v>0</v>
      </c>
      <c r="BF518" s="139">
        <f>IF(N518="snížená",J518,0)</f>
        <v>0</v>
      </c>
      <c r="BG518" s="139">
        <f>IF(N518="zákl. přenesená",J518,0)</f>
        <v>0</v>
      </c>
      <c r="BH518" s="139">
        <f>IF(N518="sníž. přenesená",J518,0)</f>
        <v>0</v>
      </c>
      <c r="BI518" s="139">
        <f>IF(N518="nulová",J518,0)</f>
        <v>0</v>
      </c>
      <c r="BJ518" s="17" t="s">
        <v>82</v>
      </c>
      <c r="BK518" s="139">
        <f>ROUND(I518*H518,2)</f>
        <v>0</v>
      </c>
      <c r="BL518" s="17" t="s">
        <v>141</v>
      </c>
      <c r="BM518" s="138" t="s">
        <v>562</v>
      </c>
    </row>
    <row r="519" spans="2:65" s="1" customFormat="1" ht="28.8">
      <c r="B519" s="32"/>
      <c r="D519" s="140" t="s">
        <v>143</v>
      </c>
      <c r="F519" s="141" t="s">
        <v>563</v>
      </c>
      <c r="I519" s="142"/>
      <c r="L519" s="32"/>
      <c r="M519" s="143"/>
      <c r="T519" s="51"/>
      <c r="AT519" s="17" t="s">
        <v>143</v>
      </c>
      <c r="AU519" s="17" t="s">
        <v>82</v>
      </c>
    </row>
    <row r="520" spans="2:65" s="1" customFormat="1">
      <c r="B520" s="32"/>
      <c r="D520" s="144" t="s">
        <v>145</v>
      </c>
      <c r="F520" s="145" t="s">
        <v>564</v>
      </c>
      <c r="I520" s="142"/>
      <c r="L520" s="32"/>
      <c r="M520" s="143"/>
      <c r="T520" s="51"/>
      <c r="AT520" s="17" t="s">
        <v>145</v>
      </c>
      <c r="AU520" s="17" t="s">
        <v>82</v>
      </c>
    </row>
    <row r="521" spans="2:65" s="12" customFormat="1">
      <c r="B521" s="146"/>
      <c r="D521" s="140" t="s">
        <v>147</v>
      </c>
      <c r="E521" s="147" t="s">
        <v>19</v>
      </c>
      <c r="F521" s="148" t="s">
        <v>164</v>
      </c>
      <c r="H521" s="147" t="s">
        <v>19</v>
      </c>
      <c r="I521" s="149"/>
      <c r="L521" s="146"/>
      <c r="M521" s="150"/>
      <c r="T521" s="151"/>
      <c r="AT521" s="147" t="s">
        <v>147</v>
      </c>
      <c r="AU521" s="147" t="s">
        <v>82</v>
      </c>
      <c r="AV521" s="12" t="s">
        <v>78</v>
      </c>
      <c r="AW521" s="12" t="s">
        <v>35</v>
      </c>
      <c r="AX521" s="12" t="s">
        <v>73</v>
      </c>
      <c r="AY521" s="147" t="s">
        <v>134</v>
      </c>
    </row>
    <row r="522" spans="2:65" s="13" customFormat="1">
      <c r="B522" s="152"/>
      <c r="D522" s="140" t="s">
        <v>147</v>
      </c>
      <c r="E522" s="153" t="s">
        <v>19</v>
      </c>
      <c r="F522" s="154" t="s">
        <v>82</v>
      </c>
      <c r="H522" s="155">
        <v>2</v>
      </c>
      <c r="I522" s="156"/>
      <c r="L522" s="152"/>
      <c r="M522" s="157"/>
      <c r="T522" s="158"/>
      <c r="AT522" s="153" t="s">
        <v>147</v>
      </c>
      <c r="AU522" s="153" t="s">
        <v>82</v>
      </c>
      <c r="AV522" s="13" t="s">
        <v>82</v>
      </c>
      <c r="AW522" s="13" t="s">
        <v>35</v>
      </c>
      <c r="AX522" s="13" t="s">
        <v>78</v>
      </c>
      <c r="AY522" s="153" t="s">
        <v>134</v>
      </c>
    </row>
    <row r="523" spans="2:65" s="11" customFormat="1" ht="22.95" customHeight="1">
      <c r="B523" s="115"/>
      <c r="D523" s="116" t="s">
        <v>72</v>
      </c>
      <c r="E523" s="125" t="s">
        <v>200</v>
      </c>
      <c r="F523" s="125" t="s">
        <v>565</v>
      </c>
      <c r="I523" s="118"/>
      <c r="J523" s="126">
        <f>BK523</f>
        <v>0</v>
      </c>
      <c r="L523" s="115"/>
      <c r="M523" s="120"/>
      <c r="P523" s="121">
        <f>SUM(P524:P538)</f>
        <v>0</v>
      </c>
      <c r="R523" s="121">
        <f>SUM(R524:R538)</f>
        <v>2.48E-3</v>
      </c>
      <c r="T523" s="122">
        <f>SUM(T524:T538)</f>
        <v>9.2240000000000002</v>
      </c>
      <c r="AR523" s="116" t="s">
        <v>78</v>
      </c>
      <c r="AT523" s="123" t="s">
        <v>72</v>
      </c>
      <c r="AU523" s="123" t="s">
        <v>78</v>
      </c>
      <c r="AY523" s="116" t="s">
        <v>134</v>
      </c>
      <c r="BK523" s="124">
        <f>SUM(BK524:BK538)</f>
        <v>0</v>
      </c>
    </row>
    <row r="524" spans="2:65" s="1" customFormat="1" ht="24.15" customHeight="1">
      <c r="B524" s="32"/>
      <c r="C524" s="127" t="s">
        <v>566</v>
      </c>
      <c r="D524" s="127" t="s">
        <v>136</v>
      </c>
      <c r="E524" s="128" t="s">
        <v>567</v>
      </c>
      <c r="F524" s="129" t="s">
        <v>568</v>
      </c>
      <c r="G524" s="130" t="s">
        <v>139</v>
      </c>
      <c r="H524" s="131">
        <v>62</v>
      </c>
      <c r="I524" s="132"/>
      <c r="J524" s="133">
        <f>ROUND(I524*H524,2)</f>
        <v>0</v>
      </c>
      <c r="K524" s="129" t="s">
        <v>140</v>
      </c>
      <c r="L524" s="32"/>
      <c r="M524" s="134" t="s">
        <v>19</v>
      </c>
      <c r="N524" s="135" t="s">
        <v>45</v>
      </c>
      <c r="P524" s="136">
        <f>O524*H524</f>
        <v>0</v>
      </c>
      <c r="Q524" s="136">
        <v>4.0000000000000003E-5</v>
      </c>
      <c r="R524" s="136">
        <f>Q524*H524</f>
        <v>2.48E-3</v>
      </c>
      <c r="S524" s="136">
        <v>0</v>
      </c>
      <c r="T524" s="137">
        <f>S524*H524</f>
        <v>0</v>
      </c>
      <c r="AR524" s="138" t="s">
        <v>141</v>
      </c>
      <c r="AT524" s="138" t="s">
        <v>136</v>
      </c>
      <c r="AU524" s="138" t="s">
        <v>82</v>
      </c>
      <c r="AY524" s="17" t="s">
        <v>134</v>
      </c>
      <c r="BE524" s="139">
        <f>IF(N524="základní",J524,0)</f>
        <v>0</v>
      </c>
      <c r="BF524" s="139">
        <f>IF(N524="snížená",J524,0)</f>
        <v>0</v>
      </c>
      <c r="BG524" s="139">
        <f>IF(N524="zákl. přenesená",J524,0)</f>
        <v>0</v>
      </c>
      <c r="BH524" s="139">
        <f>IF(N524="sníž. přenesená",J524,0)</f>
        <v>0</v>
      </c>
      <c r="BI524" s="139">
        <f>IF(N524="nulová",J524,0)</f>
        <v>0</v>
      </c>
      <c r="BJ524" s="17" t="s">
        <v>82</v>
      </c>
      <c r="BK524" s="139">
        <f>ROUND(I524*H524,2)</f>
        <v>0</v>
      </c>
      <c r="BL524" s="17" t="s">
        <v>141</v>
      </c>
      <c r="BM524" s="138" t="s">
        <v>569</v>
      </c>
    </row>
    <row r="525" spans="2:65" s="1" customFormat="1" ht="19.2">
      <c r="B525" s="32"/>
      <c r="D525" s="140" t="s">
        <v>143</v>
      </c>
      <c r="F525" s="141" t="s">
        <v>570</v>
      </c>
      <c r="I525" s="142"/>
      <c r="L525" s="32"/>
      <c r="M525" s="143"/>
      <c r="T525" s="51"/>
      <c r="AT525" s="17" t="s">
        <v>143</v>
      </c>
      <c r="AU525" s="17" t="s">
        <v>82</v>
      </c>
    </row>
    <row r="526" spans="2:65" s="1" customFormat="1">
      <c r="B526" s="32"/>
      <c r="D526" s="144" t="s">
        <v>145</v>
      </c>
      <c r="F526" s="145" t="s">
        <v>571</v>
      </c>
      <c r="I526" s="142"/>
      <c r="L526" s="32"/>
      <c r="M526" s="143"/>
      <c r="T526" s="51"/>
      <c r="AT526" s="17" t="s">
        <v>145</v>
      </c>
      <c r="AU526" s="17" t="s">
        <v>82</v>
      </c>
    </row>
    <row r="527" spans="2:65" s="12" customFormat="1">
      <c r="B527" s="146"/>
      <c r="D527" s="140" t="s">
        <v>147</v>
      </c>
      <c r="E527" s="147" t="s">
        <v>19</v>
      </c>
      <c r="F527" s="148" t="s">
        <v>572</v>
      </c>
      <c r="H527" s="147" t="s">
        <v>19</v>
      </c>
      <c r="I527" s="149"/>
      <c r="L527" s="146"/>
      <c r="M527" s="150"/>
      <c r="T527" s="151"/>
      <c r="AT527" s="147" t="s">
        <v>147</v>
      </c>
      <c r="AU527" s="147" t="s">
        <v>82</v>
      </c>
      <c r="AV527" s="12" t="s">
        <v>78</v>
      </c>
      <c r="AW527" s="12" t="s">
        <v>35</v>
      </c>
      <c r="AX527" s="12" t="s">
        <v>73</v>
      </c>
      <c r="AY527" s="147" t="s">
        <v>134</v>
      </c>
    </row>
    <row r="528" spans="2:65" s="13" customFormat="1">
      <c r="B528" s="152"/>
      <c r="D528" s="140" t="s">
        <v>147</v>
      </c>
      <c r="E528" s="153" t="s">
        <v>19</v>
      </c>
      <c r="F528" s="154" t="s">
        <v>573</v>
      </c>
      <c r="H528" s="155">
        <v>62</v>
      </c>
      <c r="I528" s="156"/>
      <c r="L528" s="152"/>
      <c r="M528" s="157"/>
      <c r="T528" s="158"/>
      <c r="AT528" s="153" t="s">
        <v>147</v>
      </c>
      <c r="AU528" s="153" t="s">
        <v>82</v>
      </c>
      <c r="AV528" s="13" t="s">
        <v>82</v>
      </c>
      <c r="AW528" s="13" t="s">
        <v>35</v>
      </c>
      <c r="AX528" s="13" t="s">
        <v>78</v>
      </c>
      <c r="AY528" s="153" t="s">
        <v>134</v>
      </c>
    </row>
    <row r="529" spans="2:65" s="1" customFormat="1" ht="37.950000000000003" customHeight="1">
      <c r="B529" s="32"/>
      <c r="C529" s="127" t="s">
        <v>573</v>
      </c>
      <c r="D529" s="127" t="s">
        <v>136</v>
      </c>
      <c r="E529" s="128" t="s">
        <v>574</v>
      </c>
      <c r="F529" s="129" t="s">
        <v>575</v>
      </c>
      <c r="G529" s="130" t="s">
        <v>139</v>
      </c>
      <c r="H529" s="131">
        <v>576.5</v>
      </c>
      <c r="I529" s="132"/>
      <c r="J529" s="133">
        <f>ROUND(I529*H529,2)</f>
        <v>0</v>
      </c>
      <c r="K529" s="129" t="s">
        <v>140</v>
      </c>
      <c r="L529" s="32"/>
      <c r="M529" s="134" t="s">
        <v>19</v>
      </c>
      <c r="N529" s="135" t="s">
        <v>45</v>
      </c>
      <c r="P529" s="136">
        <f>O529*H529</f>
        <v>0</v>
      </c>
      <c r="Q529" s="136">
        <v>0</v>
      </c>
      <c r="R529" s="136">
        <f>Q529*H529</f>
        <v>0</v>
      </c>
      <c r="S529" s="136">
        <v>1.6E-2</v>
      </c>
      <c r="T529" s="137">
        <f>S529*H529</f>
        <v>9.2240000000000002</v>
      </c>
      <c r="AR529" s="138" t="s">
        <v>141</v>
      </c>
      <c r="AT529" s="138" t="s">
        <v>136</v>
      </c>
      <c r="AU529" s="138" t="s">
        <v>82</v>
      </c>
      <c r="AY529" s="17" t="s">
        <v>134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7" t="s">
        <v>82</v>
      </c>
      <c r="BK529" s="139">
        <f>ROUND(I529*H529,2)</f>
        <v>0</v>
      </c>
      <c r="BL529" s="17" t="s">
        <v>141</v>
      </c>
      <c r="BM529" s="138" t="s">
        <v>576</v>
      </c>
    </row>
    <row r="530" spans="2:65" s="1" customFormat="1" ht="28.8">
      <c r="B530" s="32"/>
      <c r="D530" s="140" t="s">
        <v>143</v>
      </c>
      <c r="F530" s="141" t="s">
        <v>577</v>
      </c>
      <c r="I530" s="142"/>
      <c r="L530" s="32"/>
      <c r="M530" s="143"/>
      <c r="T530" s="51"/>
      <c r="AT530" s="17" t="s">
        <v>143</v>
      </c>
      <c r="AU530" s="17" t="s">
        <v>82</v>
      </c>
    </row>
    <row r="531" spans="2:65" s="1" customFormat="1">
      <c r="B531" s="32"/>
      <c r="D531" s="144" t="s">
        <v>145</v>
      </c>
      <c r="F531" s="145" t="s">
        <v>578</v>
      </c>
      <c r="I531" s="142"/>
      <c r="L531" s="32"/>
      <c r="M531" s="143"/>
      <c r="T531" s="51"/>
      <c r="AT531" s="17" t="s">
        <v>145</v>
      </c>
      <c r="AU531" s="17" t="s">
        <v>82</v>
      </c>
    </row>
    <row r="532" spans="2:65" s="12" customFormat="1">
      <c r="B532" s="146"/>
      <c r="D532" s="140" t="s">
        <v>147</v>
      </c>
      <c r="E532" s="147" t="s">
        <v>19</v>
      </c>
      <c r="F532" s="148" t="s">
        <v>301</v>
      </c>
      <c r="H532" s="147" t="s">
        <v>19</v>
      </c>
      <c r="I532" s="149"/>
      <c r="L532" s="146"/>
      <c r="M532" s="150"/>
      <c r="T532" s="151"/>
      <c r="AT532" s="147" t="s">
        <v>147</v>
      </c>
      <c r="AU532" s="147" t="s">
        <v>82</v>
      </c>
      <c r="AV532" s="12" t="s">
        <v>78</v>
      </c>
      <c r="AW532" s="12" t="s">
        <v>35</v>
      </c>
      <c r="AX532" s="12" t="s">
        <v>73</v>
      </c>
      <c r="AY532" s="147" t="s">
        <v>134</v>
      </c>
    </row>
    <row r="533" spans="2:65" s="13" customFormat="1">
      <c r="B533" s="152"/>
      <c r="D533" s="140" t="s">
        <v>147</v>
      </c>
      <c r="E533" s="153" t="s">
        <v>19</v>
      </c>
      <c r="F533" s="154" t="s">
        <v>302</v>
      </c>
      <c r="H533" s="155">
        <v>376</v>
      </c>
      <c r="I533" s="156"/>
      <c r="L533" s="152"/>
      <c r="M533" s="157"/>
      <c r="T533" s="158"/>
      <c r="AT533" s="153" t="s">
        <v>147</v>
      </c>
      <c r="AU533" s="153" t="s">
        <v>82</v>
      </c>
      <c r="AV533" s="13" t="s">
        <v>82</v>
      </c>
      <c r="AW533" s="13" t="s">
        <v>35</v>
      </c>
      <c r="AX533" s="13" t="s">
        <v>73</v>
      </c>
      <c r="AY533" s="153" t="s">
        <v>134</v>
      </c>
    </row>
    <row r="534" spans="2:65" s="12" customFormat="1">
      <c r="B534" s="146"/>
      <c r="D534" s="140" t="s">
        <v>147</v>
      </c>
      <c r="E534" s="147" t="s">
        <v>19</v>
      </c>
      <c r="F534" s="148" t="s">
        <v>156</v>
      </c>
      <c r="H534" s="147" t="s">
        <v>19</v>
      </c>
      <c r="I534" s="149"/>
      <c r="L534" s="146"/>
      <c r="M534" s="150"/>
      <c r="T534" s="151"/>
      <c r="AT534" s="147" t="s">
        <v>147</v>
      </c>
      <c r="AU534" s="147" t="s">
        <v>82</v>
      </c>
      <c r="AV534" s="12" t="s">
        <v>78</v>
      </c>
      <c r="AW534" s="12" t="s">
        <v>35</v>
      </c>
      <c r="AX534" s="12" t="s">
        <v>73</v>
      </c>
      <c r="AY534" s="147" t="s">
        <v>134</v>
      </c>
    </row>
    <row r="535" spans="2:65" s="13" customFormat="1">
      <c r="B535" s="152"/>
      <c r="D535" s="140" t="s">
        <v>147</v>
      </c>
      <c r="E535" s="153" t="s">
        <v>19</v>
      </c>
      <c r="F535" s="154" t="s">
        <v>490</v>
      </c>
      <c r="H535" s="155">
        <v>81.5</v>
      </c>
      <c r="I535" s="156"/>
      <c r="L535" s="152"/>
      <c r="M535" s="157"/>
      <c r="T535" s="158"/>
      <c r="AT535" s="153" t="s">
        <v>147</v>
      </c>
      <c r="AU535" s="153" t="s">
        <v>82</v>
      </c>
      <c r="AV535" s="13" t="s">
        <v>82</v>
      </c>
      <c r="AW535" s="13" t="s">
        <v>35</v>
      </c>
      <c r="AX535" s="13" t="s">
        <v>73</v>
      </c>
      <c r="AY535" s="153" t="s">
        <v>134</v>
      </c>
    </row>
    <row r="536" spans="2:65" s="12" customFormat="1">
      <c r="B536" s="146"/>
      <c r="D536" s="140" t="s">
        <v>147</v>
      </c>
      <c r="E536" s="147" t="s">
        <v>19</v>
      </c>
      <c r="F536" s="148" t="s">
        <v>297</v>
      </c>
      <c r="H536" s="147" t="s">
        <v>19</v>
      </c>
      <c r="I536" s="149"/>
      <c r="L536" s="146"/>
      <c r="M536" s="150"/>
      <c r="T536" s="151"/>
      <c r="AT536" s="147" t="s">
        <v>147</v>
      </c>
      <c r="AU536" s="147" t="s">
        <v>82</v>
      </c>
      <c r="AV536" s="12" t="s">
        <v>78</v>
      </c>
      <c r="AW536" s="12" t="s">
        <v>35</v>
      </c>
      <c r="AX536" s="12" t="s">
        <v>73</v>
      </c>
      <c r="AY536" s="147" t="s">
        <v>134</v>
      </c>
    </row>
    <row r="537" spans="2:65" s="13" customFormat="1">
      <c r="B537" s="152"/>
      <c r="D537" s="140" t="s">
        <v>147</v>
      </c>
      <c r="E537" s="153" t="s">
        <v>19</v>
      </c>
      <c r="F537" s="154" t="s">
        <v>298</v>
      </c>
      <c r="H537" s="155">
        <v>119</v>
      </c>
      <c r="I537" s="156"/>
      <c r="L537" s="152"/>
      <c r="M537" s="157"/>
      <c r="T537" s="158"/>
      <c r="AT537" s="153" t="s">
        <v>147</v>
      </c>
      <c r="AU537" s="153" t="s">
        <v>82</v>
      </c>
      <c r="AV537" s="13" t="s">
        <v>82</v>
      </c>
      <c r="AW537" s="13" t="s">
        <v>35</v>
      </c>
      <c r="AX537" s="13" t="s">
        <v>73</v>
      </c>
      <c r="AY537" s="153" t="s">
        <v>134</v>
      </c>
    </row>
    <row r="538" spans="2:65" s="14" customFormat="1">
      <c r="B538" s="159"/>
      <c r="D538" s="140" t="s">
        <v>147</v>
      </c>
      <c r="E538" s="160" t="s">
        <v>19</v>
      </c>
      <c r="F538" s="161" t="s">
        <v>186</v>
      </c>
      <c r="H538" s="162">
        <v>576.5</v>
      </c>
      <c r="I538" s="163"/>
      <c r="L538" s="159"/>
      <c r="M538" s="164"/>
      <c r="T538" s="165"/>
      <c r="AT538" s="160" t="s">
        <v>147</v>
      </c>
      <c r="AU538" s="160" t="s">
        <v>82</v>
      </c>
      <c r="AV538" s="14" t="s">
        <v>141</v>
      </c>
      <c r="AW538" s="14" t="s">
        <v>35</v>
      </c>
      <c r="AX538" s="14" t="s">
        <v>78</v>
      </c>
      <c r="AY538" s="160" t="s">
        <v>134</v>
      </c>
    </row>
    <row r="539" spans="2:65" s="11" customFormat="1" ht="22.95" customHeight="1">
      <c r="B539" s="115"/>
      <c r="D539" s="116" t="s">
        <v>72</v>
      </c>
      <c r="E539" s="125" t="s">
        <v>579</v>
      </c>
      <c r="F539" s="125" t="s">
        <v>580</v>
      </c>
      <c r="I539" s="118"/>
      <c r="J539" s="126">
        <f>BK539</f>
        <v>0</v>
      </c>
      <c r="L539" s="115"/>
      <c r="M539" s="120"/>
      <c r="P539" s="121">
        <f>SUM(P540:P552)</f>
        <v>0</v>
      </c>
      <c r="R539" s="121">
        <f>SUM(R540:R552)</f>
        <v>0</v>
      </c>
      <c r="T539" s="122">
        <f>SUM(T540:T552)</f>
        <v>0</v>
      </c>
      <c r="AR539" s="116" t="s">
        <v>78</v>
      </c>
      <c r="AT539" s="123" t="s">
        <v>72</v>
      </c>
      <c r="AU539" s="123" t="s">
        <v>78</v>
      </c>
      <c r="AY539" s="116" t="s">
        <v>134</v>
      </c>
      <c r="BK539" s="124">
        <f>SUM(BK540:BK552)</f>
        <v>0</v>
      </c>
    </row>
    <row r="540" spans="2:65" s="1" customFormat="1" ht="24.15" customHeight="1">
      <c r="B540" s="32"/>
      <c r="C540" s="127" t="s">
        <v>581</v>
      </c>
      <c r="D540" s="127" t="s">
        <v>136</v>
      </c>
      <c r="E540" s="128" t="s">
        <v>582</v>
      </c>
      <c r="F540" s="129" t="s">
        <v>583</v>
      </c>
      <c r="G540" s="130" t="s">
        <v>195</v>
      </c>
      <c r="H540" s="131">
        <v>27.210999999999999</v>
      </c>
      <c r="I540" s="132"/>
      <c r="J540" s="133">
        <f>ROUND(I540*H540,2)</f>
        <v>0</v>
      </c>
      <c r="K540" s="129" t="s">
        <v>140</v>
      </c>
      <c r="L540" s="32"/>
      <c r="M540" s="134" t="s">
        <v>19</v>
      </c>
      <c r="N540" s="135" t="s">
        <v>45</v>
      </c>
      <c r="P540" s="136">
        <f>O540*H540</f>
        <v>0</v>
      </c>
      <c r="Q540" s="136">
        <v>0</v>
      </c>
      <c r="R540" s="136">
        <f>Q540*H540</f>
        <v>0</v>
      </c>
      <c r="S540" s="136">
        <v>0</v>
      </c>
      <c r="T540" s="137">
        <f>S540*H540</f>
        <v>0</v>
      </c>
      <c r="AR540" s="138" t="s">
        <v>141</v>
      </c>
      <c r="AT540" s="138" t="s">
        <v>136</v>
      </c>
      <c r="AU540" s="138" t="s">
        <v>82</v>
      </c>
      <c r="AY540" s="17" t="s">
        <v>134</v>
      </c>
      <c r="BE540" s="139">
        <f>IF(N540="základní",J540,0)</f>
        <v>0</v>
      </c>
      <c r="BF540" s="139">
        <f>IF(N540="snížená",J540,0)</f>
        <v>0</v>
      </c>
      <c r="BG540" s="139">
        <f>IF(N540="zákl. přenesená",J540,0)</f>
        <v>0</v>
      </c>
      <c r="BH540" s="139">
        <f>IF(N540="sníž. přenesená",J540,0)</f>
        <v>0</v>
      </c>
      <c r="BI540" s="139">
        <f>IF(N540="nulová",J540,0)</f>
        <v>0</v>
      </c>
      <c r="BJ540" s="17" t="s">
        <v>82</v>
      </c>
      <c r="BK540" s="139">
        <f>ROUND(I540*H540,2)</f>
        <v>0</v>
      </c>
      <c r="BL540" s="17" t="s">
        <v>141</v>
      </c>
      <c r="BM540" s="138" t="s">
        <v>584</v>
      </c>
    </row>
    <row r="541" spans="2:65" s="1" customFormat="1" ht="19.2">
      <c r="B541" s="32"/>
      <c r="D541" s="140" t="s">
        <v>143</v>
      </c>
      <c r="F541" s="141" t="s">
        <v>585</v>
      </c>
      <c r="I541" s="142"/>
      <c r="L541" s="32"/>
      <c r="M541" s="143"/>
      <c r="T541" s="51"/>
      <c r="AT541" s="17" t="s">
        <v>143</v>
      </c>
      <c r="AU541" s="17" t="s">
        <v>82</v>
      </c>
    </row>
    <row r="542" spans="2:65" s="1" customFormat="1">
      <c r="B542" s="32"/>
      <c r="D542" s="144" t="s">
        <v>145</v>
      </c>
      <c r="F542" s="145" t="s">
        <v>586</v>
      </c>
      <c r="I542" s="142"/>
      <c r="L542" s="32"/>
      <c r="M542" s="143"/>
      <c r="T542" s="51"/>
      <c r="AT542" s="17" t="s">
        <v>145</v>
      </c>
      <c r="AU542" s="17" t="s">
        <v>82</v>
      </c>
    </row>
    <row r="543" spans="2:65" s="1" customFormat="1" ht="24.15" customHeight="1">
      <c r="B543" s="32"/>
      <c r="C543" s="127" t="s">
        <v>587</v>
      </c>
      <c r="D543" s="127" t="s">
        <v>136</v>
      </c>
      <c r="E543" s="128" t="s">
        <v>588</v>
      </c>
      <c r="F543" s="129" t="s">
        <v>589</v>
      </c>
      <c r="G543" s="130" t="s">
        <v>195</v>
      </c>
      <c r="H543" s="131">
        <v>27.210999999999999</v>
      </c>
      <c r="I543" s="132"/>
      <c r="J543" s="133">
        <f>ROUND(I543*H543,2)</f>
        <v>0</v>
      </c>
      <c r="K543" s="129" t="s">
        <v>140</v>
      </c>
      <c r="L543" s="32"/>
      <c r="M543" s="134" t="s">
        <v>19</v>
      </c>
      <c r="N543" s="135" t="s">
        <v>45</v>
      </c>
      <c r="P543" s="136">
        <f>O543*H543</f>
        <v>0</v>
      </c>
      <c r="Q543" s="136">
        <v>0</v>
      </c>
      <c r="R543" s="136">
        <f>Q543*H543</f>
        <v>0</v>
      </c>
      <c r="S543" s="136">
        <v>0</v>
      </c>
      <c r="T543" s="137">
        <f>S543*H543</f>
        <v>0</v>
      </c>
      <c r="AR543" s="138" t="s">
        <v>141</v>
      </c>
      <c r="AT543" s="138" t="s">
        <v>136</v>
      </c>
      <c r="AU543" s="138" t="s">
        <v>82</v>
      </c>
      <c r="AY543" s="17" t="s">
        <v>134</v>
      </c>
      <c r="BE543" s="139">
        <f>IF(N543="základní",J543,0)</f>
        <v>0</v>
      </c>
      <c r="BF543" s="139">
        <f>IF(N543="snížená",J543,0)</f>
        <v>0</v>
      </c>
      <c r="BG543" s="139">
        <f>IF(N543="zákl. přenesená",J543,0)</f>
        <v>0</v>
      </c>
      <c r="BH543" s="139">
        <f>IF(N543="sníž. přenesená",J543,0)</f>
        <v>0</v>
      </c>
      <c r="BI543" s="139">
        <f>IF(N543="nulová",J543,0)</f>
        <v>0</v>
      </c>
      <c r="BJ543" s="17" t="s">
        <v>82</v>
      </c>
      <c r="BK543" s="139">
        <f>ROUND(I543*H543,2)</f>
        <v>0</v>
      </c>
      <c r="BL543" s="17" t="s">
        <v>141</v>
      </c>
      <c r="BM543" s="138" t="s">
        <v>590</v>
      </c>
    </row>
    <row r="544" spans="2:65" s="1" customFormat="1" ht="19.2">
      <c r="B544" s="32"/>
      <c r="D544" s="140" t="s">
        <v>143</v>
      </c>
      <c r="F544" s="141" t="s">
        <v>591</v>
      </c>
      <c r="I544" s="142"/>
      <c r="L544" s="32"/>
      <c r="M544" s="143"/>
      <c r="T544" s="51"/>
      <c r="AT544" s="17" t="s">
        <v>143</v>
      </c>
      <c r="AU544" s="17" t="s">
        <v>82</v>
      </c>
    </row>
    <row r="545" spans="2:65" s="1" customFormat="1">
      <c r="B545" s="32"/>
      <c r="D545" s="144" t="s">
        <v>145</v>
      </c>
      <c r="F545" s="145" t="s">
        <v>592</v>
      </c>
      <c r="I545" s="142"/>
      <c r="L545" s="32"/>
      <c r="M545" s="143"/>
      <c r="T545" s="51"/>
      <c r="AT545" s="17" t="s">
        <v>145</v>
      </c>
      <c r="AU545" s="17" t="s">
        <v>82</v>
      </c>
    </row>
    <row r="546" spans="2:65" s="1" customFormat="1" ht="24.15" customHeight="1">
      <c r="B546" s="32"/>
      <c r="C546" s="127" t="s">
        <v>593</v>
      </c>
      <c r="D546" s="127" t="s">
        <v>136</v>
      </c>
      <c r="E546" s="128" t="s">
        <v>594</v>
      </c>
      <c r="F546" s="129" t="s">
        <v>595</v>
      </c>
      <c r="G546" s="130" t="s">
        <v>195</v>
      </c>
      <c r="H546" s="131">
        <v>380.95400000000001</v>
      </c>
      <c r="I546" s="132"/>
      <c r="J546" s="133">
        <f>ROUND(I546*H546,2)</f>
        <v>0</v>
      </c>
      <c r="K546" s="129" t="s">
        <v>140</v>
      </c>
      <c r="L546" s="32"/>
      <c r="M546" s="134" t="s">
        <v>19</v>
      </c>
      <c r="N546" s="135" t="s">
        <v>45</v>
      </c>
      <c r="P546" s="136">
        <f>O546*H546</f>
        <v>0</v>
      </c>
      <c r="Q546" s="136">
        <v>0</v>
      </c>
      <c r="R546" s="136">
        <f>Q546*H546</f>
        <v>0</v>
      </c>
      <c r="S546" s="136">
        <v>0</v>
      </c>
      <c r="T546" s="137">
        <f>S546*H546</f>
        <v>0</v>
      </c>
      <c r="AR546" s="138" t="s">
        <v>141</v>
      </c>
      <c r="AT546" s="138" t="s">
        <v>136</v>
      </c>
      <c r="AU546" s="138" t="s">
        <v>82</v>
      </c>
      <c r="AY546" s="17" t="s">
        <v>134</v>
      </c>
      <c r="BE546" s="139">
        <f>IF(N546="základní",J546,0)</f>
        <v>0</v>
      </c>
      <c r="BF546" s="139">
        <f>IF(N546="snížená",J546,0)</f>
        <v>0</v>
      </c>
      <c r="BG546" s="139">
        <f>IF(N546="zákl. přenesená",J546,0)</f>
        <v>0</v>
      </c>
      <c r="BH546" s="139">
        <f>IF(N546="sníž. přenesená",J546,0)</f>
        <v>0</v>
      </c>
      <c r="BI546" s="139">
        <f>IF(N546="nulová",J546,0)</f>
        <v>0</v>
      </c>
      <c r="BJ546" s="17" t="s">
        <v>82</v>
      </c>
      <c r="BK546" s="139">
        <f>ROUND(I546*H546,2)</f>
        <v>0</v>
      </c>
      <c r="BL546" s="17" t="s">
        <v>141</v>
      </c>
      <c r="BM546" s="138" t="s">
        <v>596</v>
      </c>
    </row>
    <row r="547" spans="2:65" s="1" customFormat="1" ht="28.8">
      <c r="B547" s="32"/>
      <c r="D547" s="140" t="s">
        <v>143</v>
      </c>
      <c r="F547" s="141" t="s">
        <v>597</v>
      </c>
      <c r="I547" s="142"/>
      <c r="L547" s="32"/>
      <c r="M547" s="143"/>
      <c r="T547" s="51"/>
      <c r="AT547" s="17" t="s">
        <v>143</v>
      </c>
      <c r="AU547" s="17" t="s">
        <v>82</v>
      </c>
    </row>
    <row r="548" spans="2:65" s="1" customFormat="1">
      <c r="B548" s="32"/>
      <c r="D548" s="144" t="s">
        <v>145</v>
      </c>
      <c r="F548" s="145" t="s">
        <v>598</v>
      </c>
      <c r="I548" s="142"/>
      <c r="L548" s="32"/>
      <c r="M548" s="143"/>
      <c r="T548" s="51"/>
      <c r="AT548" s="17" t="s">
        <v>145</v>
      </c>
      <c r="AU548" s="17" t="s">
        <v>82</v>
      </c>
    </row>
    <row r="549" spans="2:65" s="13" customFormat="1">
      <c r="B549" s="152"/>
      <c r="D549" s="140" t="s">
        <v>147</v>
      </c>
      <c r="F549" s="154" t="s">
        <v>599</v>
      </c>
      <c r="H549" s="155">
        <v>380.95400000000001</v>
      </c>
      <c r="I549" s="156"/>
      <c r="L549" s="152"/>
      <c r="M549" s="157"/>
      <c r="T549" s="158"/>
      <c r="AT549" s="153" t="s">
        <v>147</v>
      </c>
      <c r="AU549" s="153" t="s">
        <v>82</v>
      </c>
      <c r="AV549" s="13" t="s">
        <v>82</v>
      </c>
      <c r="AW549" s="13" t="s">
        <v>4</v>
      </c>
      <c r="AX549" s="13" t="s">
        <v>78</v>
      </c>
      <c r="AY549" s="153" t="s">
        <v>134</v>
      </c>
    </row>
    <row r="550" spans="2:65" s="1" customFormat="1" ht="33" customHeight="1">
      <c r="B550" s="32"/>
      <c r="C550" s="127" t="s">
        <v>600</v>
      </c>
      <c r="D550" s="127" t="s">
        <v>136</v>
      </c>
      <c r="E550" s="128" t="s">
        <v>601</v>
      </c>
      <c r="F550" s="129" t="s">
        <v>602</v>
      </c>
      <c r="G550" s="130" t="s">
        <v>195</v>
      </c>
      <c r="H550" s="131">
        <v>27.210999999999999</v>
      </c>
      <c r="I550" s="132"/>
      <c r="J550" s="133">
        <f>ROUND(I550*H550,2)</f>
        <v>0</v>
      </c>
      <c r="K550" s="129" t="s">
        <v>140</v>
      </c>
      <c r="L550" s="32"/>
      <c r="M550" s="134" t="s">
        <v>19</v>
      </c>
      <c r="N550" s="135" t="s">
        <v>45</v>
      </c>
      <c r="P550" s="136">
        <f>O550*H550</f>
        <v>0</v>
      </c>
      <c r="Q550" s="136">
        <v>0</v>
      </c>
      <c r="R550" s="136">
        <f>Q550*H550</f>
        <v>0</v>
      </c>
      <c r="S550" s="136">
        <v>0</v>
      </c>
      <c r="T550" s="137">
        <f>S550*H550</f>
        <v>0</v>
      </c>
      <c r="AR550" s="138" t="s">
        <v>141</v>
      </c>
      <c r="AT550" s="138" t="s">
        <v>136</v>
      </c>
      <c r="AU550" s="138" t="s">
        <v>82</v>
      </c>
      <c r="AY550" s="17" t="s">
        <v>134</v>
      </c>
      <c r="BE550" s="139">
        <f>IF(N550="základní",J550,0)</f>
        <v>0</v>
      </c>
      <c r="BF550" s="139">
        <f>IF(N550="snížená",J550,0)</f>
        <v>0</v>
      </c>
      <c r="BG550" s="139">
        <f>IF(N550="zákl. přenesená",J550,0)</f>
        <v>0</v>
      </c>
      <c r="BH550" s="139">
        <f>IF(N550="sníž. přenesená",J550,0)</f>
        <v>0</v>
      </c>
      <c r="BI550" s="139">
        <f>IF(N550="nulová",J550,0)</f>
        <v>0</v>
      </c>
      <c r="BJ550" s="17" t="s">
        <v>82</v>
      </c>
      <c r="BK550" s="139">
        <f>ROUND(I550*H550,2)</f>
        <v>0</v>
      </c>
      <c r="BL550" s="17" t="s">
        <v>141</v>
      </c>
      <c r="BM550" s="138" t="s">
        <v>603</v>
      </c>
    </row>
    <row r="551" spans="2:65" s="1" customFormat="1" ht="28.8">
      <c r="B551" s="32"/>
      <c r="D551" s="140" t="s">
        <v>143</v>
      </c>
      <c r="F551" s="141" t="s">
        <v>604</v>
      </c>
      <c r="I551" s="142"/>
      <c r="L551" s="32"/>
      <c r="M551" s="143"/>
      <c r="T551" s="51"/>
      <c r="AT551" s="17" t="s">
        <v>143</v>
      </c>
      <c r="AU551" s="17" t="s">
        <v>82</v>
      </c>
    </row>
    <row r="552" spans="2:65" s="1" customFormat="1">
      <c r="B552" s="32"/>
      <c r="D552" s="144" t="s">
        <v>145</v>
      </c>
      <c r="F552" s="145" t="s">
        <v>605</v>
      </c>
      <c r="I552" s="142"/>
      <c r="L552" s="32"/>
      <c r="M552" s="143"/>
      <c r="T552" s="51"/>
      <c r="AT552" s="17" t="s">
        <v>145</v>
      </c>
      <c r="AU552" s="17" t="s">
        <v>82</v>
      </c>
    </row>
    <row r="553" spans="2:65" s="11" customFormat="1" ht="22.95" customHeight="1">
      <c r="B553" s="115"/>
      <c r="D553" s="116" t="s">
        <v>72</v>
      </c>
      <c r="E553" s="125" t="s">
        <v>606</v>
      </c>
      <c r="F553" s="125" t="s">
        <v>607</v>
      </c>
      <c r="I553" s="118"/>
      <c r="J553" s="126">
        <f>BK553</f>
        <v>0</v>
      </c>
      <c r="L553" s="115"/>
      <c r="M553" s="120"/>
      <c r="P553" s="121">
        <f>P554+SUM(P555:P557)+P569</f>
        <v>0</v>
      </c>
      <c r="R553" s="121">
        <f>R554+SUM(R555:R557)+R569</f>
        <v>1.4186799999999999</v>
      </c>
      <c r="T553" s="122">
        <f>T554+SUM(T555:T557)+T569</f>
        <v>0</v>
      </c>
      <c r="AR553" s="116" t="s">
        <v>78</v>
      </c>
      <c r="AT553" s="123" t="s">
        <v>72</v>
      </c>
      <c r="AU553" s="123" t="s">
        <v>78</v>
      </c>
      <c r="AY553" s="116" t="s">
        <v>134</v>
      </c>
      <c r="BK553" s="124">
        <f>BK554+SUM(BK555:BK557)+BK569</f>
        <v>0</v>
      </c>
    </row>
    <row r="554" spans="2:65" s="1" customFormat="1" ht="24.15" customHeight="1">
      <c r="B554" s="32"/>
      <c r="C554" s="127" t="s">
        <v>608</v>
      </c>
      <c r="D554" s="127" t="s">
        <v>136</v>
      </c>
      <c r="E554" s="128" t="s">
        <v>609</v>
      </c>
      <c r="F554" s="129" t="s">
        <v>610</v>
      </c>
      <c r="G554" s="130" t="s">
        <v>195</v>
      </c>
      <c r="H554" s="131">
        <v>93.24</v>
      </c>
      <c r="I554" s="132"/>
      <c r="J554" s="133">
        <f>ROUND(I554*H554,2)</f>
        <v>0</v>
      </c>
      <c r="K554" s="129" t="s">
        <v>140</v>
      </c>
      <c r="L554" s="32"/>
      <c r="M554" s="134" t="s">
        <v>19</v>
      </c>
      <c r="N554" s="135" t="s">
        <v>45</v>
      </c>
      <c r="P554" s="136">
        <f>O554*H554</f>
        <v>0</v>
      </c>
      <c r="Q554" s="136">
        <v>0</v>
      </c>
      <c r="R554" s="136">
        <f>Q554*H554</f>
        <v>0</v>
      </c>
      <c r="S554" s="136">
        <v>0</v>
      </c>
      <c r="T554" s="137">
        <f>S554*H554</f>
        <v>0</v>
      </c>
      <c r="AR554" s="138" t="s">
        <v>141</v>
      </c>
      <c r="AT554" s="138" t="s">
        <v>136</v>
      </c>
      <c r="AU554" s="138" t="s">
        <v>82</v>
      </c>
      <c r="AY554" s="17" t="s">
        <v>134</v>
      </c>
      <c r="BE554" s="139">
        <f>IF(N554="základní",J554,0)</f>
        <v>0</v>
      </c>
      <c r="BF554" s="139">
        <f>IF(N554="snížená",J554,0)</f>
        <v>0</v>
      </c>
      <c r="BG554" s="139">
        <f>IF(N554="zákl. přenesená",J554,0)</f>
        <v>0</v>
      </c>
      <c r="BH554" s="139">
        <f>IF(N554="sníž. přenesená",J554,0)</f>
        <v>0</v>
      </c>
      <c r="BI554" s="139">
        <f>IF(N554="nulová",J554,0)</f>
        <v>0</v>
      </c>
      <c r="BJ554" s="17" t="s">
        <v>82</v>
      </c>
      <c r="BK554" s="139">
        <f>ROUND(I554*H554,2)</f>
        <v>0</v>
      </c>
      <c r="BL554" s="17" t="s">
        <v>141</v>
      </c>
      <c r="BM554" s="138" t="s">
        <v>611</v>
      </c>
    </row>
    <row r="555" spans="2:65" s="1" customFormat="1" ht="38.4">
      <c r="B555" s="32"/>
      <c r="D555" s="140" t="s">
        <v>143</v>
      </c>
      <c r="F555" s="141" t="s">
        <v>612</v>
      </c>
      <c r="I555" s="142"/>
      <c r="L555" s="32"/>
      <c r="M555" s="143"/>
      <c r="T555" s="51"/>
      <c r="AT555" s="17" t="s">
        <v>143</v>
      </c>
      <c r="AU555" s="17" t="s">
        <v>82</v>
      </c>
    </row>
    <row r="556" spans="2:65" s="1" customFormat="1">
      <c r="B556" s="32"/>
      <c r="D556" s="144" t="s">
        <v>145</v>
      </c>
      <c r="F556" s="145" t="s">
        <v>613</v>
      </c>
      <c r="I556" s="142"/>
      <c r="L556" s="32"/>
      <c r="M556" s="143"/>
      <c r="T556" s="51"/>
      <c r="AT556" s="17" t="s">
        <v>145</v>
      </c>
      <c r="AU556" s="17" t="s">
        <v>82</v>
      </c>
    </row>
    <row r="557" spans="2:65" s="11" customFormat="1" ht="20.85" customHeight="1">
      <c r="B557" s="115"/>
      <c r="D557" s="116" t="s">
        <v>72</v>
      </c>
      <c r="E557" s="125" t="s">
        <v>566</v>
      </c>
      <c r="F557" s="125" t="s">
        <v>614</v>
      </c>
      <c r="I557" s="118"/>
      <c r="J557" s="126">
        <f>BK557</f>
        <v>0</v>
      </c>
      <c r="L557" s="115"/>
      <c r="M557" s="120"/>
      <c r="P557" s="121">
        <f>SUM(P558:P568)</f>
        <v>0</v>
      </c>
      <c r="R557" s="121">
        <f>SUM(R558:R568)</f>
        <v>1.4186799999999999</v>
      </c>
      <c r="T557" s="122">
        <f>SUM(T558:T568)</f>
        <v>0</v>
      </c>
      <c r="AR557" s="116" t="s">
        <v>78</v>
      </c>
      <c r="AT557" s="123" t="s">
        <v>72</v>
      </c>
      <c r="AU557" s="123" t="s">
        <v>82</v>
      </c>
      <c r="AY557" s="116" t="s">
        <v>134</v>
      </c>
      <c r="BK557" s="124">
        <f>SUM(BK558:BK568)</f>
        <v>0</v>
      </c>
    </row>
    <row r="558" spans="2:65" s="1" customFormat="1" ht="24.15" customHeight="1">
      <c r="B558" s="32"/>
      <c r="C558" s="127" t="s">
        <v>615</v>
      </c>
      <c r="D558" s="127" t="s">
        <v>136</v>
      </c>
      <c r="E558" s="128" t="s">
        <v>616</v>
      </c>
      <c r="F558" s="129" t="s">
        <v>617</v>
      </c>
      <c r="G558" s="130" t="s">
        <v>139</v>
      </c>
      <c r="H558" s="131">
        <v>58</v>
      </c>
      <c r="I558" s="132"/>
      <c r="J558" s="133">
        <f>ROUND(I558*H558,2)</f>
        <v>0</v>
      </c>
      <c r="K558" s="129" t="s">
        <v>140</v>
      </c>
      <c r="L558" s="32"/>
      <c r="M558" s="134" t="s">
        <v>19</v>
      </c>
      <c r="N558" s="135" t="s">
        <v>45</v>
      </c>
      <c r="P558" s="136">
        <f>O558*H558</f>
        <v>0</v>
      </c>
      <c r="Q558" s="136">
        <v>2.5999999999999998E-4</v>
      </c>
      <c r="R558" s="136">
        <f>Q558*H558</f>
        <v>1.5079999999999998E-2</v>
      </c>
      <c r="S558" s="136">
        <v>0</v>
      </c>
      <c r="T558" s="137">
        <f>S558*H558</f>
        <v>0</v>
      </c>
      <c r="AR558" s="138" t="s">
        <v>141</v>
      </c>
      <c r="AT558" s="138" t="s">
        <v>136</v>
      </c>
      <c r="AU558" s="138" t="s">
        <v>158</v>
      </c>
      <c r="AY558" s="17" t="s">
        <v>134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82</v>
      </c>
      <c r="BK558" s="139">
        <f>ROUND(I558*H558,2)</f>
        <v>0</v>
      </c>
      <c r="BL558" s="17" t="s">
        <v>141</v>
      </c>
      <c r="BM558" s="138" t="s">
        <v>618</v>
      </c>
    </row>
    <row r="559" spans="2:65" s="1" customFormat="1" ht="19.2">
      <c r="B559" s="32"/>
      <c r="D559" s="140" t="s">
        <v>143</v>
      </c>
      <c r="F559" s="141" t="s">
        <v>619</v>
      </c>
      <c r="I559" s="142"/>
      <c r="L559" s="32"/>
      <c r="M559" s="143"/>
      <c r="T559" s="51"/>
      <c r="AT559" s="17" t="s">
        <v>143</v>
      </c>
      <c r="AU559" s="17" t="s">
        <v>158</v>
      </c>
    </row>
    <row r="560" spans="2:65" s="1" customFormat="1">
      <c r="B560" s="32"/>
      <c r="D560" s="144" t="s">
        <v>145</v>
      </c>
      <c r="F560" s="145" t="s">
        <v>620</v>
      </c>
      <c r="I560" s="142"/>
      <c r="L560" s="32"/>
      <c r="M560" s="143"/>
      <c r="T560" s="51"/>
      <c r="AT560" s="17" t="s">
        <v>145</v>
      </c>
      <c r="AU560" s="17" t="s">
        <v>158</v>
      </c>
    </row>
    <row r="561" spans="2:65" s="1" customFormat="1" ht="49.2" customHeight="1">
      <c r="B561" s="32"/>
      <c r="C561" s="127" t="s">
        <v>621</v>
      </c>
      <c r="D561" s="127" t="s">
        <v>136</v>
      </c>
      <c r="E561" s="128" t="s">
        <v>622</v>
      </c>
      <c r="F561" s="129" t="s">
        <v>623</v>
      </c>
      <c r="G561" s="130" t="s">
        <v>139</v>
      </c>
      <c r="H561" s="131">
        <v>58</v>
      </c>
      <c r="I561" s="132"/>
      <c r="J561" s="133">
        <f>ROUND(I561*H561,2)</f>
        <v>0</v>
      </c>
      <c r="K561" s="129" t="s">
        <v>140</v>
      </c>
      <c r="L561" s="32"/>
      <c r="M561" s="134" t="s">
        <v>19</v>
      </c>
      <c r="N561" s="135" t="s">
        <v>45</v>
      </c>
      <c r="P561" s="136">
        <f>O561*H561</f>
        <v>0</v>
      </c>
      <c r="Q561" s="136">
        <v>1.1599999999999999E-2</v>
      </c>
      <c r="R561" s="136">
        <f>Q561*H561</f>
        <v>0.67279999999999995</v>
      </c>
      <c r="S561" s="136">
        <v>0</v>
      </c>
      <c r="T561" s="137">
        <f>S561*H561</f>
        <v>0</v>
      </c>
      <c r="AR561" s="138" t="s">
        <v>141</v>
      </c>
      <c r="AT561" s="138" t="s">
        <v>136</v>
      </c>
      <c r="AU561" s="138" t="s">
        <v>158</v>
      </c>
      <c r="AY561" s="17" t="s">
        <v>134</v>
      </c>
      <c r="BE561" s="139">
        <f>IF(N561="základní",J561,0)</f>
        <v>0</v>
      </c>
      <c r="BF561" s="139">
        <f>IF(N561="snížená",J561,0)</f>
        <v>0</v>
      </c>
      <c r="BG561" s="139">
        <f>IF(N561="zákl. přenesená",J561,0)</f>
        <v>0</v>
      </c>
      <c r="BH561" s="139">
        <f>IF(N561="sníž. přenesená",J561,0)</f>
        <v>0</v>
      </c>
      <c r="BI561" s="139">
        <f>IF(N561="nulová",J561,0)</f>
        <v>0</v>
      </c>
      <c r="BJ561" s="17" t="s">
        <v>82</v>
      </c>
      <c r="BK561" s="139">
        <f>ROUND(I561*H561,2)</f>
        <v>0</v>
      </c>
      <c r="BL561" s="17" t="s">
        <v>141</v>
      </c>
      <c r="BM561" s="138" t="s">
        <v>624</v>
      </c>
    </row>
    <row r="562" spans="2:65" s="1" customFormat="1" ht="48">
      <c r="B562" s="32"/>
      <c r="D562" s="140" t="s">
        <v>143</v>
      </c>
      <c r="F562" s="141" t="s">
        <v>625</v>
      </c>
      <c r="I562" s="142"/>
      <c r="L562" s="32"/>
      <c r="M562" s="143"/>
      <c r="T562" s="51"/>
      <c r="AT562" s="17" t="s">
        <v>143</v>
      </c>
      <c r="AU562" s="17" t="s">
        <v>158</v>
      </c>
    </row>
    <row r="563" spans="2:65" s="1" customFormat="1">
      <c r="B563" s="32"/>
      <c r="D563" s="144" t="s">
        <v>145</v>
      </c>
      <c r="F563" s="145" t="s">
        <v>626</v>
      </c>
      <c r="I563" s="142"/>
      <c r="L563" s="32"/>
      <c r="M563" s="143"/>
      <c r="T563" s="51"/>
      <c r="AT563" s="17" t="s">
        <v>145</v>
      </c>
      <c r="AU563" s="17" t="s">
        <v>158</v>
      </c>
    </row>
    <row r="564" spans="2:65" s="12" customFormat="1">
      <c r="B564" s="146"/>
      <c r="D564" s="140" t="s">
        <v>147</v>
      </c>
      <c r="E564" s="147" t="s">
        <v>19</v>
      </c>
      <c r="F564" s="148" t="s">
        <v>627</v>
      </c>
      <c r="H564" s="147" t="s">
        <v>19</v>
      </c>
      <c r="I564" s="149"/>
      <c r="L564" s="146"/>
      <c r="M564" s="150"/>
      <c r="T564" s="151"/>
      <c r="AT564" s="147" t="s">
        <v>147</v>
      </c>
      <c r="AU564" s="147" t="s">
        <v>158</v>
      </c>
      <c r="AV564" s="12" t="s">
        <v>78</v>
      </c>
      <c r="AW564" s="12" t="s">
        <v>35</v>
      </c>
      <c r="AX564" s="12" t="s">
        <v>73</v>
      </c>
      <c r="AY564" s="147" t="s">
        <v>134</v>
      </c>
    </row>
    <row r="565" spans="2:65" s="13" customFormat="1">
      <c r="B565" s="152"/>
      <c r="D565" s="140" t="s">
        <v>147</v>
      </c>
      <c r="E565" s="153" t="s">
        <v>19</v>
      </c>
      <c r="F565" s="154" t="s">
        <v>547</v>
      </c>
      <c r="H565" s="155">
        <v>58</v>
      </c>
      <c r="I565" s="156"/>
      <c r="L565" s="152"/>
      <c r="M565" s="157"/>
      <c r="T565" s="158"/>
      <c r="AT565" s="153" t="s">
        <v>147</v>
      </c>
      <c r="AU565" s="153" t="s">
        <v>158</v>
      </c>
      <c r="AV565" s="13" t="s">
        <v>82</v>
      </c>
      <c r="AW565" s="13" t="s">
        <v>35</v>
      </c>
      <c r="AX565" s="13" t="s">
        <v>78</v>
      </c>
      <c r="AY565" s="153" t="s">
        <v>134</v>
      </c>
    </row>
    <row r="566" spans="2:65" s="1" customFormat="1" ht="37.950000000000003" customHeight="1">
      <c r="B566" s="32"/>
      <c r="C566" s="166" t="s">
        <v>628</v>
      </c>
      <c r="D566" s="166" t="s">
        <v>217</v>
      </c>
      <c r="E566" s="167" t="s">
        <v>629</v>
      </c>
      <c r="F566" s="168" t="s">
        <v>630</v>
      </c>
      <c r="G566" s="169" t="s">
        <v>139</v>
      </c>
      <c r="H566" s="170">
        <v>60.9</v>
      </c>
      <c r="I566" s="171"/>
      <c r="J566" s="172">
        <f>ROUND(I566*H566,2)</f>
        <v>0</v>
      </c>
      <c r="K566" s="168" t="s">
        <v>140</v>
      </c>
      <c r="L566" s="173"/>
      <c r="M566" s="174" t="s">
        <v>19</v>
      </c>
      <c r="N566" s="175" t="s">
        <v>45</v>
      </c>
      <c r="P566" s="136">
        <f>O566*H566</f>
        <v>0</v>
      </c>
      <c r="Q566" s="136">
        <v>1.2E-2</v>
      </c>
      <c r="R566" s="136">
        <f>Q566*H566</f>
        <v>0.73080000000000001</v>
      </c>
      <c r="S566" s="136">
        <v>0</v>
      </c>
      <c r="T566" s="137">
        <f>S566*H566</f>
        <v>0</v>
      </c>
      <c r="AR566" s="138" t="s">
        <v>149</v>
      </c>
      <c r="AT566" s="138" t="s">
        <v>217</v>
      </c>
      <c r="AU566" s="138" t="s">
        <v>158</v>
      </c>
      <c r="AY566" s="17" t="s">
        <v>134</v>
      </c>
      <c r="BE566" s="139">
        <f>IF(N566="základní",J566,0)</f>
        <v>0</v>
      </c>
      <c r="BF566" s="139">
        <f>IF(N566="snížená",J566,0)</f>
        <v>0</v>
      </c>
      <c r="BG566" s="139">
        <f>IF(N566="zákl. přenesená",J566,0)</f>
        <v>0</v>
      </c>
      <c r="BH566" s="139">
        <f>IF(N566="sníž. přenesená",J566,0)</f>
        <v>0</v>
      </c>
      <c r="BI566" s="139">
        <f>IF(N566="nulová",J566,0)</f>
        <v>0</v>
      </c>
      <c r="BJ566" s="17" t="s">
        <v>82</v>
      </c>
      <c r="BK566" s="139">
        <f>ROUND(I566*H566,2)</f>
        <v>0</v>
      </c>
      <c r="BL566" s="17" t="s">
        <v>141</v>
      </c>
      <c r="BM566" s="138" t="s">
        <v>631</v>
      </c>
    </row>
    <row r="567" spans="2:65" s="1" customFormat="1" ht="19.2">
      <c r="B567" s="32"/>
      <c r="D567" s="140" t="s">
        <v>143</v>
      </c>
      <c r="F567" s="141" t="s">
        <v>630</v>
      </c>
      <c r="I567" s="142"/>
      <c r="L567" s="32"/>
      <c r="M567" s="143"/>
      <c r="T567" s="51"/>
      <c r="AT567" s="17" t="s">
        <v>143</v>
      </c>
      <c r="AU567" s="17" t="s">
        <v>158</v>
      </c>
    </row>
    <row r="568" spans="2:65" s="13" customFormat="1">
      <c r="B568" s="152"/>
      <c r="D568" s="140" t="s">
        <v>147</v>
      </c>
      <c r="F568" s="154" t="s">
        <v>632</v>
      </c>
      <c r="H568" s="155">
        <v>60.9</v>
      </c>
      <c r="I568" s="156"/>
      <c r="L568" s="152"/>
      <c r="M568" s="157"/>
      <c r="T568" s="158"/>
      <c r="AT568" s="153" t="s">
        <v>147</v>
      </c>
      <c r="AU568" s="153" t="s">
        <v>158</v>
      </c>
      <c r="AV568" s="13" t="s">
        <v>82</v>
      </c>
      <c r="AW568" s="13" t="s">
        <v>4</v>
      </c>
      <c r="AX568" s="13" t="s">
        <v>78</v>
      </c>
      <c r="AY568" s="153" t="s">
        <v>134</v>
      </c>
    </row>
    <row r="569" spans="2:65" s="11" customFormat="1" ht="20.85" customHeight="1">
      <c r="B569" s="115"/>
      <c r="D569" s="116" t="s">
        <v>72</v>
      </c>
      <c r="E569" s="125" t="s">
        <v>633</v>
      </c>
      <c r="F569" s="125" t="s">
        <v>634</v>
      </c>
      <c r="I569" s="118"/>
      <c r="J569" s="126">
        <f>BK569</f>
        <v>0</v>
      </c>
      <c r="L569" s="115"/>
      <c r="M569" s="120"/>
      <c r="P569" s="121">
        <f>SUM(P570:P635)</f>
        <v>0</v>
      </c>
      <c r="R569" s="121">
        <f>SUM(R570:R635)</f>
        <v>0</v>
      </c>
      <c r="T569" s="122">
        <f>SUM(T570:T635)</f>
        <v>0</v>
      </c>
      <c r="AR569" s="116" t="s">
        <v>78</v>
      </c>
      <c r="AT569" s="123" t="s">
        <v>72</v>
      </c>
      <c r="AU569" s="123" t="s">
        <v>82</v>
      </c>
      <c r="AY569" s="116" t="s">
        <v>134</v>
      </c>
      <c r="BK569" s="124">
        <f>SUM(BK570:BK635)</f>
        <v>0</v>
      </c>
    </row>
    <row r="570" spans="2:65" s="1" customFormat="1" ht="33" customHeight="1">
      <c r="B570" s="32"/>
      <c r="C570" s="127" t="s">
        <v>635</v>
      </c>
      <c r="D570" s="127" t="s">
        <v>136</v>
      </c>
      <c r="E570" s="128" t="s">
        <v>636</v>
      </c>
      <c r="F570" s="129" t="s">
        <v>637</v>
      </c>
      <c r="G570" s="130" t="s">
        <v>139</v>
      </c>
      <c r="H570" s="131">
        <v>608</v>
      </c>
      <c r="I570" s="132"/>
      <c r="J570" s="133">
        <f>ROUND(I570*H570,2)</f>
        <v>0</v>
      </c>
      <c r="K570" s="129" t="s">
        <v>140</v>
      </c>
      <c r="L570" s="32"/>
      <c r="M570" s="134" t="s">
        <v>19</v>
      </c>
      <c r="N570" s="135" t="s">
        <v>45</v>
      </c>
      <c r="P570" s="136">
        <f>O570*H570</f>
        <v>0</v>
      </c>
      <c r="Q570" s="136">
        <v>0</v>
      </c>
      <c r="R570" s="136">
        <f>Q570*H570</f>
        <v>0</v>
      </c>
      <c r="S570" s="136">
        <v>0</v>
      </c>
      <c r="T570" s="137">
        <f>S570*H570</f>
        <v>0</v>
      </c>
      <c r="AR570" s="138" t="s">
        <v>141</v>
      </c>
      <c r="AT570" s="138" t="s">
        <v>136</v>
      </c>
      <c r="AU570" s="138" t="s">
        <v>158</v>
      </c>
      <c r="AY570" s="17" t="s">
        <v>134</v>
      </c>
      <c r="BE570" s="139">
        <f>IF(N570="základní",J570,0)</f>
        <v>0</v>
      </c>
      <c r="BF570" s="139">
        <f>IF(N570="snížená",J570,0)</f>
        <v>0</v>
      </c>
      <c r="BG570" s="139">
        <f>IF(N570="zákl. přenesená",J570,0)</f>
        <v>0</v>
      </c>
      <c r="BH570" s="139">
        <f>IF(N570="sníž. přenesená",J570,0)</f>
        <v>0</v>
      </c>
      <c r="BI570" s="139">
        <f>IF(N570="nulová",J570,0)</f>
        <v>0</v>
      </c>
      <c r="BJ570" s="17" t="s">
        <v>82</v>
      </c>
      <c r="BK570" s="139">
        <f>ROUND(I570*H570,2)</f>
        <v>0</v>
      </c>
      <c r="BL570" s="17" t="s">
        <v>141</v>
      </c>
      <c r="BM570" s="138" t="s">
        <v>638</v>
      </c>
    </row>
    <row r="571" spans="2:65" s="1" customFormat="1" ht="28.8">
      <c r="B571" s="32"/>
      <c r="D571" s="140" t="s">
        <v>143</v>
      </c>
      <c r="F571" s="141" t="s">
        <v>639</v>
      </c>
      <c r="I571" s="142"/>
      <c r="L571" s="32"/>
      <c r="M571" s="143"/>
      <c r="T571" s="51"/>
      <c r="AT571" s="17" t="s">
        <v>143</v>
      </c>
      <c r="AU571" s="17" t="s">
        <v>158</v>
      </c>
    </row>
    <row r="572" spans="2:65" s="1" customFormat="1">
      <c r="B572" s="32"/>
      <c r="D572" s="144" t="s">
        <v>145</v>
      </c>
      <c r="F572" s="145" t="s">
        <v>640</v>
      </c>
      <c r="I572" s="142"/>
      <c r="L572" s="32"/>
      <c r="M572" s="143"/>
      <c r="T572" s="51"/>
      <c r="AT572" s="17" t="s">
        <v>145</v>
      </c>
      <c r="AU572" s="17" t="s">
        <v>158</v>
      </c>
    </row>
    <row r="573" spans="2:65" s="12" customFormat="1">
      <c r="B573" s="146"/>
      <c r="D573" s="140" t="s">
        <v>147</v>
      </c>
      <c r="E573" s="147" t="s">
        <v>19</v>
      </c>
      <c r="F573" s="148" t="s">
        <v>641</v>
      </c>
      <c r="H573" s="147" t="s">
        <v>19</v>
      </c>
      <c r="I573" s="149"/>
      <c r="L573" s="146"/>
      <c r="M573" s="150"/>
      <c r="T573" s="151"/>
      <c r="AT573" s="147" t="s">
        <v>147</v>
      </c>
      <c r="AU573" s="147" t="s">
        <v>158</v>
      </c>
      <c r="AV573" s="12" t="s">
        <v>78</v>
      </c>
      <c r="AW573" s="12" t="s">
        <v>35</v>
      </c>
      <c r="AX573" s="12" t="s">
        <v>73</v>
      </c>
      <c r="AY573" s="147" t="s">
        <v>134</v>
      </c>
    </row>
    <row r="574" spans="2:65" s="13" customFormat="1">
      <c r="B574" s="152"/>
      <c r="D574" s="140" t="s">
        <v>147</v>
      </c>
      <c r="E574" s="153" t="s">
        <v>19</v>
      </c>
      <c r="F574" s="154" t="s">
        <v>642</v>
      </c>
      <c r="H574" s="155">
        <v>125</v>
      </c>
      <c r="I574" s="156"/>
      <c r="L574" s="152"/>
      <c r="M574" s="157"/>
      <c r="T574" s="158"/>
      <c r="AT574" s="153" t="s">
        <v>147</v>
      </c>
      <c r="AU574" s="153" t="s">
        <v>158</v>
      </c>
      <c r="AV574" s="13" t="s">
        <v>82</v>
      </c>
      <c r="AW574" s="13" t="s">
        <v>35</v>
      </c>
      <c r="AX574" s="13" t="s">
        <v>73</v>
      </c>
      <c r="AY574" s="153" t="s">
        <v>134</v>
      </c>
    </row>
    <row r="575" spans="2:65" s="12" customFormat="1">
      <c r="B575" s="146"/>
      <c r="D575" s="140" t="s">
        <v>147</v>
      </c>
      <c r="E575" s="147" t="s">
        <v>19</v>
      </c>
      <c r="F575" s="148" t="s">
        <v>643</v>
      </c>
      <c r="H575" s="147" t="s">
        <v>19</v>
      </c>
      <c r="I575" s="149"/>
      <c r="L575" s="146"/>
      <c r="M575" s="150"/>
      <c r="T575" s="151"/>
      <c r="AT575" s="147" t="s">
        <v>147</v>
      </c>
      <c r="AU575" s="147" t="s">
        <v>158</v>
      </c>
      <c r="AV575" s="12" t="s">
        <v>78</v>
      </c>
      <c r="AW575" s="12" t="s">
        <v>35</v>
      </c>
      <c r="AX575" s="12" t="s">
        <v>73</v>
      </c>
      <c r="AY575" s="147" t="s">
        <v>134</v>
      </c>
    </row>
    <row r="576" spans="2:65" s="13" customFormat="1">
      <c r="B576" s="152"/>
      <c r="D576" s="140" t="s">
        <v>147</v>
      </c>
      <c r="E576" s="153" t="s">
        <v>19</v>
      </c>
      <c r="F576" s="154" t="s">
        <v>644</v>
      </c>
      <c r="H576" s="155">
        <v>93</v>
      </c>
      <c r="I576" s="156"/>
      <c r="L576" s="152"/>
      <c r="M576" s="157"/>
      <c r="T576" s="158"/>
      <c r="AT576" s="153" t="s">
        <v>147</v>
      </c>
      <c r="AU576" s="153" t="s">
        <v>158</v>
      </c>
      <c r="AV576" s="13" t="s">
        <v>82</v>
      </c>
      <c r="AW576" s="13" t="s">
        <v>35</v>
      </c>
      <c r="AX576" s="13" t="s">
        <v>73</v>
      </c>
      <c r="AY576" s="153" t="s">
        <v>134</v>
      </c>
    </row>
    <row r="577" spans="2:65" s="12" customFormat="1">
      <c r="B577" s="146"/>
      <c r="D577" s="140" t="s">
        <v>147</v>
      </c>
      <c r="E577" s="147" t="s">
        <v>19</v>
      </c>
      <c r="F577" s="148" t="s">
        <v>645</v>
      </c>
      <c r="H577" s="147" t="s">
        <v>19</v>
      </c>
      <c r="I577" s="149"/>
      <c r="L577" s="146"/>
      <c r="M577" s="150"/>
      <c r="T577" s="151"/>
      <c r="AT577" s="147" t="s">
        <v>147</v>
      </c>
      <c r="AU577" s="147" t="s">
        <v>158</v>
      </c>
      <c r="AV577" s="12" t="s">
        <v>78</v>
      </c>
      <c r="AW577" s="12" t="s">
        <v>35</v>
      </c>
      <c r="AX577" s="12" t="s">
        <v>73</v>
      </c>
      <c r="AY577" s="147" t="s">
        <v>134</v>
      </c>
    </row>
    <row r="578" spans="2:65" s="13" customFormat="1">
      <c r="B578" s="152"/>
      <c r="D578" s="140" t="s">
        <v>147</v>
      </c>
      <c r="E578" s="153" t="s">
        <v>19</v>
      </c>
      <c r="F578" s="154" t="s">
        <v>646</v>
      </c>
      <c r="H578" s="155">
        <v>180</v>
      </c>
      <c r="I578" s="156"/>
      <c r="L578" s="152"/>
      <c r="M578" s="157"/>
      <c r="T578" s="158"/>
      <c r="AT578" s="153" t="s">
        <v>147</v>
      </c>
      <c r="AU578" s="153" t="s">
        <v>158</v>
      </c>
      <c r="AV578" s="13" t="s">
        <v>82</v>
      </c>
      <c r="AW578" s="13" t="s">
        <v>35</v>
      </c>
      <c r="AX578" s="13" t="s">
        <v>73</v>
      </c>
      <c r="AY578" s="153" t="s">
        <v>134</v>
      </c>
    </row>
    <row r="579" spans="2:65" s="12" customFormat="1">
      <c r="B579" s="146"/>
      <c r="D579" s="140" t="s">
        <v>147</v>
      </c>
      <c r="E579" s="147" t="s">
        <v>19</v>
      </c>
      <c r="F579" s="148" t="s">
        <v>647</v>
      </c>
      <c r="H579" s="147" t="s">
        <v>19</v>
      </c>
      <c r="I579" s="149"/>
      <c r="L579" s="146"/>
      <c r="M579" s="150"/>
      <c r="T579" s="151"/>
      <c r="AT579" s="147" t="s">
        <v>147</v>
      </c>
      <c r="AU579" s="147" t="s">
        <v>158</v>
      </c>
      <c r="AV579" s="12" t="s">
        <v>78</v>
      </c>
      <c r="AW579" s="12" t="s">
        <v>35</v>
      </c>
      <c r="AX579" s="12" t="s">
        <v>73</v>
      </c>
      <c r="AY579" s="147" t="s">
        <v>134</v>
      </c>
    </row>
    <row r="580" spans="2:65" s="13" customFormat="1">
      <c r="B580" s="152"/>
      <c r="D580" s="140" t="s">
        <v>147</v>
      </c>
      <c r="E580" s="153" t="s">
        <v>19</v>
      </c>
      <c r="F580" s="154" t="s">
        <v>648</v>
      </c>
      <c r="H580" s="155">
        <v>210</v>
      </c>
      <c r="I580" s="156"/>
      <c r="L580" s="152"/>
      <c r="M580" s="157"/>
      <c r="T580" s="158"/>
      <c r="AT580" s="153" t="s">
        <v>147</v>
      </c>
      <c r="AU580" s="153" t="s">
        <v>158</v>
      </c>
      <c r="AV580" s="13" t="s">
        <v>82</v>
      </c>
      <c r="AW580" s="13" t="s">
        <v>35</v>
      </c>
      <c r="AX580" s="13" t="s">
        <v>73</v>
      </c>
      <c r="AY580" s="153" t="s">
        <v>134</v>
      </c>
    </row>
    <row r="581" spans="2:65" s="14" customFormat="1">
      <c r="B581" s="159"/>
      <c r="D581" s="140" t="s">
        <v>147</v>
      </c>
      <c r="E581" s="160" t="s">
        <v>19</v>
      </c>
      <c r="F581" s="161" t="s">
        <v>186</v>
      </c>
      <c r="H581" s="162">
        <v>608</v>
      </c>
      <c r="I581" s="163"/>
      <c r="L581" s="159"/>
      <c r="M581" s="164"/>
      <c r="T581" s="165"/>
      <c r="AT581" s="160" t="s">
        <v>147</v>
      </c>
      <c r="AU581" s="160" t="s">
        <v>158</v>
      </c>
      <c r="AV581" s="14" t="s">
        <v>141</v>
      </c>
      <c r="AW581" s="14" t="s">
        <v>35</v>
      </c>
      <c r="AX581" s="14" t="s">
        <v>78</v>
      </c>
      <c r="AY581" s="160" t="s">
        <v>134</v>
      </c>
    </row>
    <row r="582" spans="2:65" s="1" customFormat="1" ht="33" customHeight="1">
      <c r="B582" s="32"/>
      <c r="C582" s="127" t="s">
        <v>649</v>
      </c>
      <c r="D582" s="127" t="s">
        <v>136</v>
      </c>
      <c r="E582" s="128" t="s">
        <v>650</v>
      </c>
      <c r="F582" s="129" t="s">
        <v>651</v>
      </c>
      <c r="G582" s="130" t="s">
        <v>139</v>
      </c>
      <c r="H582" s="131">
        <v>36480</v>
      </c>
      <c r="I582" s="132"/>
      <c r="J582" s="133">
        <f>ROUND(I582*H582,2)</f>
        <v>0</v>
      </c>
      <c r="K582" s="129" t="s">
        <v>140</v>
      </c>
      <c r="L582" s="32"/>
      <c r="M582" s="134" t="s">
        <v>19</v>
      </c>
      <c r="N582" s="135" t="s">
        <v>45</v>
      </c>
      <c r="P582" s="136">
        <f>O582*H582</f>
        <v>0</v>
      </c>
      <c r="Q582" s="136">
        <v>0</v>
      </c>
      <c r="R582" s="136">
        <f>Q582*H582</f>
        <v>0</v>
      </c>
      <c r="S582" s="136">
        <v>0</v>
      </c>
      <c r="T582" s="137">
        <f>S582*H582</f>
        <v>0</v>
      </c>
      <c r="AR582" s="138" t="s">
        <v>141</v>
      </c>
      <c r="AT582" s="138" t="s">
        <v>136</v>
      </c>
      <c r="AU582" s="138" t="s">
        <v>158</v>
      </c>
      <c r="AY582" s="17" t="s">
        <v>134</v>
      </c>
      <c r="BE582" s="139">
        <f>IF(N582="základní",J582,0)</f>
        <v>0</v>
      </c>
      <c r="BF582" s="139">
        <f>IF(N582="snížená",J582,0)</f>
        <v>0</v>
      </c>
      <c r="BG582" s="139">
        <f>IF(N582="zákl. přenesená",J582,0)</f>
        <v>0</v>
      </c>
      <c r="BH582" s="139">
        <f>IF(N582="sníž. přenesená",J582,0)</f>
        <v>0</v>
      </c>
      <c r="BI582" s="139">
        <f>IF(N582="nulová",J582,0)</f>
        <v>0</v>
      </c>
      <c r="BJ582" s="17" t="s">
        <v>82</v>
      </c>
      <c r="BK582" s="139">
        <f>ROUND(I582*H582,2)</f>
        <v>0</v>
      </c>
      <c r="BL582" s="17" t="s">
        <v>141</v>
      </c>
      <c r="BM582" s="138" t="s">
        <v>652</v>
      </c>
    </row>
    <row r="583" spans="2:65" s="1" customFormat="1" ht="38.4">
      <c r="B583" s="32"/>
      <c r="D583" s="140" t="s">
        <v>143</v>
      </c>
      <c r="F583" s="141" t="s">
        <v>653</v>
      </c>
      <c r="I583" s="142"/>
      <c r="L583" s="32"/>
      <c r="M583" s="143"/>
      <c r="T583" s="51"/>
      <c r="AT583" s="17" t="s">
        <v>143</v>
      </c>
      <c r="AU583" s="17" t="s">
        <v>158</v>
      </c>
    </row>
    <row r="584" spans="2:65" s="1" customFormat="1">
      <c r="B584" s="32"/>
      <c r="D584" s="144" t="s">
        <v>145</v>
      </c>
      <c r="F584" s="145" t="s">
        <v>654</v>
      </c>
      <c r="I584" s="142"/>
      <c r="L584" s="32"/>
      <c r="M584" s="143"/>
      <c r="T584" s="51"/>
      <c r="AT584" s="17" t="s">
        <v>145</v>
      </c>
      <c r="AU584" s="17" t="s">
        <v>158</v>
      </c>
    </row>
    <row r="585" spans="2:65" s="12" customFormat="1">
      <c r="B585" s="146"/>
      <c r="D585" s="140" t="s">
        <v>147</v>
      </c>
      <c r="E585" s="147" t="s">
        <v>19</v>
      </c>
      <c r="F585" s="148" t="s">
        <v>641</v>
      </c>
      <c r="H585" s="147" t="s">
        <v>19</v>
      </c>
      <c r="I585" s="149"/>
      <c r="L585" s="146"/>
      <c r="M585" s="150"/>
      <c r="T585" s="151"/>
      <c r="AT585" s="147" t="s">
        <v>147</v>
      </c>
      <c r="AU585" s="147" t="s">
        <v>158</v>
      </c>
      <c r="AV585" s="12" t="s">
        <v>78</v>
      </c>
      <c r="AW585" s="12" t="s">
        <v>35</v>
      </c>
      <c r="AX585" s="12" t="s">
        <v>73</v>
      </c>
      <c r="AY585" s="147" t="s">
        <v>134</v>
      </c>
    </row>
    <row r="586" spans="2:65" s="13" customFormat="1">
      <c r="B586" s="152"/>
      <c r="D586" s="140" t="s">
        <v>147</v>
      </c>
      <c r="E586" s="153" t="s">
        <v>19</v>
      </c>
      <c r="F586" s="154" t="s">
        <v>642</v>
      </c>
      <c r="H586" s="155">
        <v>125</v>
      </c>
      <c r="I586" s="156"/>
      <c r="L586" s="152"/>
      <c r="M586" s="157"/>
      <c r="T586" s="158"/>
      <c r="AT586" s="153" t="s">
        <v>147</v>
      </c>
      <c r="AU586" s="153" t="s">
        <v>158</v>
      </c>
      <c r="AV586" s="13" t="s">
        <v>82</v>
      </c>
      <c r="AW586" s="13" t="s">
        <v>35</v>
      </c>
      <c r="AX586" s="13" t="s">
        <v>73</v>
      </c>
      <c r="AY586" s="153" t="s">
        <v>134</v>
      </c>
    </row>
    <row r="587" spans="2:65" s="12" customFormat="1">
      <c r="B587" s="146"/>
      <c r="D587" s="140" t="s">
        <v>147</v>
      </c>
      <c r="E587" s="147" t="s">
        <v>19</v>
      </c>
      <c r="F587" s="148" t="s">
        <v>643</v>
      </c>
      <c r="H587" s="147" t="s">
        <v>19</v>
      </c>
      <c r="I587" s="149"/>
      <c r="L587" s="146"/>
      <c r="M587" s="150"/>
      <c r="T587" s="151"/>
      <c r="AT587" s="147" t="s">
        <v>147</v>
      </c>
      <c r="AU587" s="147" t="s">
        <v>158</v>
      </c>
      <c r="AV587" s="12" t="s">
        <v>78</v>
      </c>
      <c r="AW587" s="12" t="s">
        <v>35</v>
      </c>
      <c r="AX587" s="12" t="s">
        <v>73</v>
      </c>
      <c r="AY587" s="147" t="s">
        <v>134</v>
      </c>
    </row>
    <row r="588" spans="2:65" s="13" customFormat="1">
      <c r="B588" s="152"/>
      <c r="D588" s="140" t="s">
        <v>147</v>
      </c>
      <c r="E588" s="153" t="s">
        <v>19</v>
      </c>
      <c r="F588" s="154" t="s">
        <v>644</v>
      </c>
      <c r="H588" s="155">
        <v>93</v>
      </c>
      <c r="I588" s="156"/>
      <c r="L588" s="152"/>
      <c r="M588" s="157"/>
      <c r="T588" s="158"/>
      <c r="AT588" s="153" t="s">
        <v>147</v>
      </c>
      <c r="AU588" s="153" t="s">
        <v>158</v>
      </c>
      <c r="AV588" s="13" t="s">
        <v>82</v>
      </c>
      <c r="AW588" s="13" t="s">
        <v>35</v>
      </c>
      <c r="AX588" s="13" t="s">
        <v>73</v>
      </c>
      <c r="AY588" s="153" t="s">
        <v>134</v>
      </c>
    </row>
    <row r="589" spans="2:65" s="12" customFormat="1">
      <c r="B589" s="146"/>
      <c r="D589" s="140" t="s">
        <v>147</v>
      </c>
      <c r="E589" s="147" t="s">
        <v>19</v>
      </c>
      <c r="F589" s="148" t="s">
        <v>645</v>
      </c>
      <c r="H589" s="147" t="s">
        <v>19</v>
      </c>
      <c r="I589" s="149"/>
      <c r="L589" s="146"/>
      <c r="M589" s="150"/>
      <c r="T589" s="151"/>
      <c r="AT589" s="147" t="s">
        <v>147</v>
      </c>
      <c r="AU589" s="147" t="s">
        <v>158</v>
      </c>
      <c r="AV589" s="12" t="s">
        <v>78</v>
      </c>
      <c r="AW589" s="12" t="s">
        <v>35</v>
      </c>
      <c r="AX589" s="12" t="s">
        <v>73</v>
      </c>
      <c r="AY589" s="147" t="s">
        <v>134</v>
      </c>
    </row>
    <row r="590" spans="2:65" s="13" customFormat="1">
      <c r="B590" s="152"/>
      <c r="D590" s="140" t="s">
        <v>147</v>
      </c>
      <c r="E590" s="153" t="s">
        <v>19</v>
      </c>
      <c r="F590" s="154" t="s">
        <v>646</v>
      </c>
      <c r="H590" s="155">
        <v>180</v>
      </c>
      <c r="I590" s="156"/>
      <c r="L590" s="152"/>
      <c r="M590" s="157"/>
      <c r="T590" s="158"/>
      <c r="AT590" s="153" t="s">
        <v>147</v>
      </c>
      <c r="AU590" s="153" t="s">
        <v>158</v>
      </c>
      <c r="AV590" s="13" t="s">
        <v>82</v>
      </c>
      <c r="AW590" s="13" t="s">
        <v>35</v>
      </c>
      <c r="AX590" s="13" t="s">
        <v>73</v>
      </c>
      <c r="AY590" s="153" t="s">
        <v>134</v>
      </c>
    </row>
    <row r="591" spans="2:65" s="12" customFormat="1">
      <c r="B591" s="146"/>
      <c r="D591" s="140" t="s">
        <v>147</v>
      </c>
      <c r="E591" s="147" t="s">
        <v>19</v>
      </c>
      <c r="F591" s="148" t="s">
        <v>647</v>
      </c>
      <c r="H591" s="147" t="s">
        <v>19</v>
      </c>
      <c r="I591" s="149"/>
      <c r="L591" s="146"/>
      <c r="M591" s="150"/>
      <c r="T591" s="151"/>
      <c r="AT591" s="147" t="s">
        <v>147</v>
      </c>
      <c r="AU591" s="147" t="s">
        <v>158</v>
      </c>
      <c r="AV591" s="12" t="s">
        <v>78</v>
      </c>
      <c r="AW591" s="12" t="s">
        <v>35</v>
      </c>
      <c r="AX591" s="12" t="s">
        <v>73</v>
      </c>
      <c r="AY591" s="147" t="s">
        <v>134</v>
      </c>
    </row>
    <row r="592" spans="2:65" s="13" customFormat="1">
      <c r="B592" s="152"/>
      <c r="D592" s="140" t="s">
        <v>147</v>
      </c>
      <c r="E592" s="153" t="s">
        <v>19</v>
      </c>
      <c r="F592" s="154" t="s">
        <v>648</v>
      </c>
      <c r="H592" s="155">
        <v>210</v>
      </c>
      <c r="I592" s="156"/>
      <c r="L592" s="152"/>
      <c r="M592" s="157"/>
      <c r="T592" s="158"/>
      <c r="AT592" s="153" t="s">
        <v>147</v>
      </c>
      <c r="AU592" s="153" t="s">
        <v>158</v>
      </c>
      <c r="AV592" s="13" t="s">
        <v>82</v>
      </c>
      <c r="AW592" s="13" t="s">
        <v>35</v>
      </c>
      <c r="AX592" s="13" t="s">
        <v>73</v>
      </c>
      <c r="AY592" s="153" t="s">
        <v>134</v>
      </c>
    </row>
    <row r="593" spans="2:65" s="14" customFormat="1">
      <c r="B593" s="159"/>
      <c r="D593" s="140" t="s">
        <v>147</v>
      </c>
      <c r="E593" s="160" t="s">
        <v>19</v>
      </c>
      <c r="F593" s="161" t="s">
        <v>186</v>
      </c>
      <c r="H593" s="162">
        <v>608</v>
      </c>
      <c r="I593" s="163"/>
      <c r="L593" s="159"/>
      <c r="M593" s="164"/>
      <c r="T593" s="165"/>
      <c r="AT593" s="160" t="s">
        <v>147</v>
      </c>
      <c r="AU593" s="160" t="s">
        <v>158</v>
      </c>
      <c r="AV593" s="14" t="s">
        <v>141</v>
      </c>
      <c r="AW593" s="14" t="s">
        <v>35</v>
      </c>
      <c r="AX593" s="14" t="s">
        <v>78</v>
      </c>
      <c r="AY593" s="160" t="s">
        <v>134</v>
      </c>
    </row>
    <row r="594" spans="2:65" s="13" customFormat="1">
      <c r="B594" s="152"/>
      <c r="D594" s="140" t="s">
        <v>147</v>
      </c>
      <c r="F594" s="154" t="s">
        <v>655</v>
      </c>
      <c r="H594" s="155">
        <v>36480</v>
      </c>
      <c r="I594" s="156"/>
      <c r="L594" s="152"/>
      <c r="M594" s="157"/>
      <c r="T594" s="158"/>
      <c r="AT594" s="153" t="s">
        <v>147</v>
      </c>
      <c r="AU594" s="153" t="s">
        <v>158</v>
      </c>
      <c r="AV594" s="13" t="s">
        <v>82</v>
      </c>
      <c r="AW594" s="13" t="s">
        <v>4</v>
      </c>
      <c r="AX594" s="13" t="s">
        <v>78</v>
      </c>
      <c r="AY594" s="153" t="s">
        <v>134</v>
      </c>
    </row>
    <row r="595" spans="2:65" s="1" customFormat="1" ht="33" customHeight="1">
      <c r="B595" s="32"/>
      <c r="C595" s="127" t="s">
        <v>656</v>
      </c>
      <c r="D595" s="127" t="s">
        <v>136</v>
      </c>
      <c r="E595" s="128" t="s">
        <v>657</v>
      </c>
      <c r="F595" s="129" t="s">
        <v>658</v>
      </c>
      <c r="G595" s="130" t="s">
        <v>139</v>
      </c>
      <c r="H595" s="131">
        <v>608</v>
      </c>
      <c r="I595" s="132"/>
      <c r="J595" s="133">
        <f>ROUND(I595*H595,2)</f>
        <v>0</v>
      </c>
      <c r="K595" s="129" t="s">
        <v>140</v>
      </c>
      <c r="L595" s="32"/>
      <c r="M595" s="134" t="s">
        <v>19</v>
      </c>
      <c r="N595" s="135" t="s">
        <v>45</v>
      </c>
      <c r="P595" s="136">
        <f>O595*H595</f>
        <v>0</v>
      </c>
      <c r="Q595" s="136">
        <v>0</v>
      </c>
      <c r="R595" s="136">
        <f>Q595*H595</f>
        <v>0</v>
      </c>
      <c r="S595" s="136">
        <v>0</v>
      </c>
      <c r="T595" s="137">
        <f>S595*H595</f>
        <v>0</v>
      </c>
      <c r="AR595" s="138" t="s">
        <v>141</v>
      </c>
      <c r="AT595" s="138" t="s">
        <v>136</v>
      </c>
      <c r="AU595" s="138" t="s">
        <v>158</v>
      </c>
      <c r="AY595" s="17" t="s">
        <v>134</v>
      </c>
      <c r="BE595" s="139">
        <f>IF(N595="základní",J595,0)</f>
        <v>0</v>
      </c>
      <c r="BF595" s="139">
        <f>IF(N595="snížená",J595,0)</f>
        <v>0</v>
      </c>
      <c r="BG595" s="139">
        <f>IF(N595="zákl. přenesená",J595,0)</f>
        <v>0</v>
      </c>
      <c r="BH595" s="139">
        <f>IF(N595="sníž. přenesená",J595,0)</f>
        <v>0</v>
      </c>
      <c r="BI595" s="139">
        <f>IF(N595="nulová",J595,0)</f>
        <v>0</v>
      </c>
      <c r="BJ595" s="17" t="s">
        <v>82</v>
      </c>
      <c r="BK595" s="139">
        <f>ROUND(I595*H595,2)</f>
        <v>0</v>
      </c>
      <c r="BL595" s="17" t="s">
        <v>141</v>
      </c>
      <c r="BM595" s="138" t="s">
        <v>659</v>
      </c>
    </row>
    <row r="596" spans="2:65" s="1" customFormat="1" ht="28.8">
      <c r="B596" s="32"/>
      <c r="D596" s="140" t="s">
        <v>143</v>
      </c>
      <c r="F596" s="141" t="s">
        <v>660</v>
      </c>
      <c r="I596" s="142"/>
      <c r="L596" s="32"/>
      <c r="M596" s="143"/>
      <c r="T596" s="51"/>
      <c r="AT596" s="17" t="s">
        <v>143</v>
      </c>
      <c r="AU596" s="17" t="s">
        <v>158</v>
      </c>
    </row>
    <row r="597" spans="2:65" s="1" customFormat="1">
      <c r="B597" s="32"/>
      <c r="D597" s="144" t="s">
        <v>145</v>
      </c>
      <c r="F597" s="145" t="s">
        <v>661</v>
      </c>
      <c r="I597" s="142"/>
      <c r="L597" s="32"/>
      <c r="M597" s="143"/>
      <c r="T597" s="51"/>
      <c r="AT597" s="17" t="s">
        <v>145</v>
      </c>
      <c r="AU597" s="17" t="s">
        <v>158</v>
      </c>
    </row>
    <row r="598" spans="2:65" s="1" customFormat="1" ht="16.5" customHeight="1">
      <c r="B598" s="32"/>
      <c r="C598" s="127" t="s">
        <v>662</v>
      </c>
      <c r="D598" s="127" t="s">
        <v>136</v>
      </c>
      <c r="E598" s="128" t="s">
        <v>663</v>
      </c>
      <c r="F598" s="129" t="s">
        <v>664</v>
      </c>
      <c r="G598" s="130" t="s">
        <v>139</v>
      </c>
      <c r="H598" s="131">
        <v>608</v>
      </c>
      <c r="I598" s="132"/>
      <c r="J598" s="133">
        <f>ROUND(I598*H598,2)</f>
        <v>0</v>
      </c>
      <c r="K598" s="129" t="s">
        <v>140</v>
      </c>
      <c r="L598" s="32"/>
      <c r="M598" s="134" t="s">
        <v>19</v>
      </c>
      <c r="N598" s="135" t="s">
        <v>45</v>
      </c>
      <c r="P598" s="136">
        <f>O598*H598</f>
        <v>0</v>
      </c>
      <c r="Q598" s="136">
        <v>0</v>
      </c>
      <c r="R598" s="136">
        <f>Q598*H598</f>
        <v>0</v>
      </c>
      <c r="S598" s="136">
        <v>0</v>
      </c>
      <c r="T598" s="137">
        <f>S598*H598</f>
        <v>0</v>
      </c>
      <c r="AR598" s="138" t="s">
        <v>141</v>
      </c>
      <c r="AT598" s="138" t="s">
        <v>136</v>
      </c>
      <c r="AU598" s="138" t="s">
        <v>158</v>
      </c>
      <c r="AY598" s="17" t="s">
        <v>134</v>
      </c>
      <c r="BE598" s="139">
        <f>IF(N598="základní",J598,0)</f>
        <v>0</v>
      </c>
      <c r="BF598" s="139">
        <f>IF(N598="snížená",J598,0)</f>
        <v>0</v>
      </c>
      <c r="BG598" s="139">
        <f>IF(N598="zákl. přenesená",J598,0)</f>
        <v>0</v>
      </c>
      <c r="BH598" s="139">
        <f>IF(N598="sníž. přenesená",J598,0)</f>
        <v>0</v>
      </c>
      <c r="BI598" s="139">
        <f>IF(N598="nulová",J598,0)</f>
        <v>0</v>
      </c>
      <c r="BJ598" s="17" t="s">
        <v>82</v>
      </c>
      <c r="BK598" s="139">
        <f>ROUND(I598*H598,2)</f>
        <v>0</v>
      </c>
      <c r="BL598" s="17" t="s">
        <v>141</v>
      </c>
      <c r="BM598" s="138" t="s">
        <v>665</v>
      </c>
    </row>
    <row r="599" spans="2:65" s="1" customFormat="1" ht="19.2">
      <c r="B599" s="32"/>
      <c r="D599" s="140" t="s">
        <v>143</v>
      </c>
      <c r="F599" s="141" t="s">
        <v>666</v>
      </c>
      <c r="I599" s="142"/>
      <c r="L599" s="32"/>
      <c r="M599" s="143"/>
      <c r="T599" s="51"/>
      <c r="AT599" s="17" t="s">
        <v>143</v>
      </c>
      <c r="AU599" s="17" t="s">
        <v>158</v>
      </c>
    </row>
    <row r="600" spans="2:65" s="1" customFormat="1">
      <c r="B600" s="32"/>
      <c r="D600" s="144" t="s">
        <v>145</v>
      </c>
      <c r="F600" s="145" t="s">
        <v>667</v>
      </c>
      <c r="I600" s="142"/>
      <c r="L600" s="32"/>
      <c r="M600" s="143"/>
      <c r="T600" s="51"/>
      <c r="AT600" s="17" t="s">
        <v>145</v>
      </c>
      <c r="AU600" s="17" t="s">
        <v>158</v>
      </c>
    </row>
    <row r="601" spans="2:65" s="12" customFormat="1">
      <c r="B601" s="146"/>
      <c r="D601" s="140" t="s">
        <v>147</v>
      </c>
      <c r="E601" s="147" t="s">
        <v>19</v>
      </c>
      <c r="F601" s="148" t="s">
        <v>641</v>
      </c>
      <c r="H601" s="147" t="s">
        <v>19</v>
      </c>
      <c r="I601" s="149"/>
      <c r="L601" s="146"/>
      <c r="M601" s="150"/>
      <c r="T601" s="151"/>
      <c r="AT601" s="147" t="s">
        <v>147</v>
      </c>
      <c r="AU601" s="147" t="s">
        <v>158</v>
      </c>
      <c r="AV601" s="12" t="s">
        <v>78</v>
      </c>
      <c r="AW601" s="12" t="s">
        <v>35</v>
      </c>
      <c r="AX601" s="12" t="s">
        <v>73</v>
      </c>
      <c r="AY601" s="147" t="s">
        <v>134</v>
      </c>
    </row>
    <row r="602" spans="2:65" s="13" customFormat="1">
      <c r="B602" s="152"/>
      <c r="D602" s="140" t="s">
        <v>147</v>
      </c>
      <c r="E602" s="153" t="s">
        <v>19</v>
      </c>
      <c r="F602" s="154" t="s">
        <v>642</v>
      </c>
      <c r="H602" s="155">
        <v>125</v>
      </c>
      <c r="I602" s="156"/>
      <c r="L602" s="152"/>
      <c r="M602" s="157"/>
      <c r="T602" s="158"/>
      <c r="AT602" s="153" t="s">
        <v>147</v>
      </c>
      <c r="AU602" s="153" t="s">
        <v>158</v>
      </c>
      <c r="AV602" s="13" t="s">
        <v>82</v>
      </c>
      <c r="AW602" s="13" t="s">
        <v>35</v>
      </c>
      <c r="AX602" s="13" t="s">
        <v>73</v>
      </c>
      <c r="AY602" s="153" t="s">
        <v>134</v>
      </c>
    </row>
    <row r="603" spans="2:65" s="12" customFormat="1">
      <c r="B603" s="146"/>
      <c r="D603" s="140" t="s">
        <v>147</v>
      </c>
      <c r="E603" s="147" t="s">
        <v>19</v>
      </c>
      <c r="F603" s="148" t="s">
        <v>643</v>
      </c>
      <c r="H603" s="147" t="s">
        <v>19</v>
      </c>
      <c r="I603" s="149"/>
      <c r="L603" s="146"/>
      <c r="M603" s="150"/>
      <c r="T603" s="151"/>
      <c r="AT603" s="147" t="s">
        <v>147</v>
      </c>
      <c r="AU603" s="147" t="s">
        <v>158</v>
      </c>
      <c r="AV603" s="12" t="s">
        <v>78</v>
      </c>
      <c r="AW603" s="12" t="s">
        <v>35</v>
      </c>
      <c r="AX603" s="12" t="s">
        <v>73</v>
      </c>
      <c r="AY603" s="147" t="s">
        <v>134</v>
      </c>
    </row>
    <row r="604" spans="2:65" s="13" customFormat="1">
      <c r="B604" s="152"/>
      <c r="D604" s="140" t="s">
        <v>147</v>
      </c>
      <c r="E604" s="153" t="s">
        <v>19</v>
      </c>
      <c r="F604" s="154" t="s">
        <v>644</v>
      </c>
      <c r="H604" s="155">
        <v>93</v>
      </c>
      <c r="I604" s="156"/>
      <c r="L604" s="152"/>
      <c r="M604" s="157"/>
      <c r="T604" s="158"/>
      <c r="AT604" s="153" t="s">
        <v>147</v>
      </c>
      <c r="AU604" s="153" t="s">
        <v>158</v>
      </c>
      <c r="AV604" s="13" t="s">
        <v>82</v>
      </c>
      <c r="AW604" s="13" t="s">
        <v>35</v>
      </c>
      <c r="AX604" s="13" t="s">
        <v>73</v>
      </c>
      <c r="AY604" s="153" t="s">
        <v>134</v>
      </c>
    </row>
    <row r="605" spans="2:65" s="12" customFormat="1">
      <c r="B605" s="146"/>
      <c r="D605" s="140" t="s">
        <v>147</v>
      </c>
      <c r="E605" s="147" t="s">
        <v>19</v>
      </c>
      <c r="F605" s="148" t="s">
        <v>645</v>
      </c>
      <c r="H605" s="147" t="s">
        <v>19</v>
      </c>
      <c r="I605" s="149"/>
      <c r="L605" s="146"/>
      <c r="M605" s="150"/>
      <c r="T605" s="151"/>
      <c r="AT605" s="147" t="s">
        <v>147</v>
      </c>
      <c r="AU605" s="147" t="s">
        <v>158</v>
      </c>
      <c r="AV605" s="12" t="s">
        <v>78</v>
      </c>
      <c r="AW605" s="12" t="s">
        <v>35</v>
      </c>
      <c r="AX605" s="12" t="s">
        <v>73</v>
      </c>
      <c r="AY605" s="147" t="s">
        <v>134</v>
      </c>
    </row>
    <row r="606" spans="2:65" s="13" customFormat="1">
      <c r="B606" s="152"/>
      <c r="D606" s="140" t="s">
        <v>147</v>
      </c>
      <c r="E606" s="153" t="s">
        <v>19</v>
      </c>
      <c r="F606" s="154" t="s">
        <v>646</v>
      </c>
      <c r="H606" s="155">
        <v>180</v>
      </c>
      <c r="I606" s="156"/>
      <c r="L606" s="152"/>
      <c r="M606" s="157"/>
      <c r="T606" s="158"/>
      <c r="AT606" s="153" t="s">
        <v>147</v>
      </c>
      <c r="AU606" s="153" t="s">
        <v>158</v>
      </c>
      <c r="AV606" s="13" t="s">
        <v>82</v>
      </c>
      <c r="AW606" s="13" t="s">
        <v>35</v>
      </c>
      <c r="AX606" s="13" t="s">
        <v>73</v>
      </c>
      <c r="AY606" s="153" t="s">
        <v>134</v>
      </c>
    </row>
    <row r="607" spans="2:65" s="12" customFormat="1">
      <c r="B607" s="146"/>
      <c r="D607" s="140" t="s">
        <v>147</v>
      </c>
      <c r="E607" s="147" t="s">
        <v>19</v>
      </c>
      <c r="F607" s="148" t="s">
        <v>647</v>
      </c>
      <c r="H607" s="147" t="s">
        <v>19</v>
      </c>
      <c r="I607" s="149"/>
      <c r="L607" s="146"/>
      <c r="M607" s="150"/>
      <c r="T607" s="151"/>
      <c r="AT607" s="147" t="s">
        <v>147</v>
      </c>
      <c r="AU607" s="147" t="s">
        <v>158</v>
      </c>
      <c r="AV607" s="12" t="s">
        <v>78</v>
      </c>
      <c r="AW607" s="12" t="s">
        <v>35</v>
      </c>
      <c r="AX607" s="12" t="s">
        <v>73</v>
      </c>
      <c r="AY607" s="147" t="s">
        <v>134</v>
      </c>
    </row>
    <row r="608" spans="2:65" s="13" customFormat="1">
      <c r="B608" s="152"/>
      <c r="D608" s="140" t="s">
        <v>147</v>
      </c>
      <c r="E608" s="153" t="s">
        <v>19</v>
      </c>
      <c r="F608" s="154" t="s">
        <v>648</v>
      </c>
      <c r="H608" s="155">
        <v>210</v>
      </c>
      <c r="I608" s="156"/>
      <c r="L608" s="152"/>
      <c r="M608" s="157"/>
      <c r="T608" s="158"/>
      <c r="AT608" s="153" t="s">
        <v>147</v>
      </c>
      <c r="AU608" s="153" t="s">
        <v>158</v>
      </c>
      <c r="AV608" s="13" t="s">
        <v>82</v>
      </c>
      <c r="AW608" s="13" t="s">
        <v>35</v>
      </c>
      <c r="AX608" s="13" t="s">
        <v>73</v>
      </c>
      <c r="AY608" s="153" t="s">
        <v>134</v>
      </c>
    </row>
    <row r="609" spans="2:65" s="14" customFormat="1">
      <c r="B609" s="159"/>
      <c r="D609" s="140" t="s">
        <v>147</v>
      </c>
      <c r="E609" s="160" t="s">
        <v>19</v>
      </c>
      <c r="F609" s="161" t="s">
        <v>186</v>
      </c>
      <c r="H609" s="162">
        <v>608</v>
      </c>
      <c r="I609" s="163"/>
      <c r="L609" s="159"/>
      <c r="M609" s="164"/>
      <c r="T609" s="165"/>
      <c r="AT609" s="160" t="s">
        <v>147</v>
      </c>
      <c r="AU609" s="160" t="s">
        <v>158</v>
      </c>
      <c r="AV609" s="14" t="s">
        <v>141</v>
      </c>
      <c r="AW609" s="14" t="s">
        <v>35</v>
      </c>
      <c r="AX609" s="14" t="s">
        <v>78</v>
      </c>
      <c r="AY609" s="160" t="s">
        <v>134</v>
      </c>
    </row>
    <row r="610" spans="2:65" s="1" customFormat="1" ht="21.75" customHeight="1">
      <c r="B610" s="32"/>
      <c r="C610" s="127" t="s">
        <v>668</v>
      </c>
      <c r="D610" s="127" t="s">
        <v>136</v>
      </c>
      <c r="E610" s="128" t="s">
        <v>669</v>
      </c>
      <c r="F610" s="129" t="s">
        <v>670</v>
      </c>
      <c r="G610" s="130" t="s">
        <v>139</v>
      </c>
      <c r="H610" s="131">
        <v>36480</v>
      </c>
      <c r="I610" s="132"/>
      <c r="J610" s="133">
        <f>ROUND(I610*H610,2)</f>
        <v>0</v>
      </c>
      <c r="K610" s="129" t="s">
        <v>140</v>
      </c>
      <c r="L610" s="32"/>
      <c r="M610" s="134" t="s">
        <v>19</v>
      </c>
      <c r="N610" s="135" t="s">
        <v>45</v>
      </c>
      <c r="P610" s="136">
        <f>O610*H610</f>
        <v>0</v>
      </c>
      <c r="Q610" s="136">
        <v>0</v>
      </c>
      <c r="R610" s="136">
        <f>Q610*H610</f>
        <v>0</v>
      </c>
      <c r="S610" s="136">
        <v>0</v>
      </c>
      <c r="T610" s="137">
        <f>S610*H610</f>
        <v>0</v>
      </c>
      <c r="AR610" s="138" t="s">
        <v>141</v>
      </c>
      <c r="AT610" s="138" t="s">
        <v>136</v>
      </c>
      <c r="AU610" s="138" t="s">
        <v>158</v>
      </c>
      <c r="AY610" s="17" t="s">
        <v>134</v>
      </c>
      <c r="BE610" s="139">
        <f>IF(N610="základní",J610,0)</f>
        <v>0</v>
      </c>
      <c r="BF610" s="139">
        <f>IF(N610="snížená",J610,0)</f>
        <v>0</v>
      </c>
      <c r="BG610" s="139">
        <f>IF(N610="zákl. přenesená",J610,0)</f>
        <v>0</v>
      </c>
      <c r="BH610" s="139">
        <f>IF(N610="sníž. přenesená",J610,0)</f>
        <v>0</v>
      </c>
      <c r="BI610" s="139">
        <f>IF(N610="nulová",J610,0)</f>
        <v>0</v>
      </c>
      <c r="BJ610" s="17" t="s">
        <v>82</v>
      </c>
      <c r="BK610" s="139">
        <f>ROUND(I610*H610,2)</f>
        <v>0</v>
      </c>
      <c r="BL610" s="17" t="s">
        <v>141</v>
      </c>
      <c r="BM610" s="138" t="s">
        <v>671</v>
      </c>
    </row>
    <row r="611" spans="2:65" s="1" customFormat="1" ht="19.2">
      <c r="B611" s="32"/>
      <c r="D611" s="140" t="s">
        <v>143</v>
      </c>
      <c r="F611" s="141" t="s">
        <v>672</v>
      </c>
      <c r="I611" s="142"/>
      <c r="L611" s="32"/>
      <c r="M611" s="143"/>
      <c r="T611" s="51"/>
      <c r="AT611" s="17" t="s">
        <v>143</v>
      </c>
      <c r="AU611" s="17" t="s">
        <v>158</v>
      </c>
    </row>
    <row r="612" spans="2:65" s="1" customFormat="1">
      <c r="B612" s="32"/>
      <c r="D612" s="144" t="s">
        <v>145</v>
      </c>
      <c r="F612" s="145" t="s">
        <v>673</v>
      </c>
      <c r="I612" s="142"/>
      <c r="L612" s="32"/>
      <c r="M612" s="143"/>
      <c r="T612" s="51"/>
      <c r="AT612" s="17" t="s">
        <v>145</v>
      </c>
      <c r="AU612" s="17" t="s">
        <v>158</v>
      </c>
    </row>
    <row r="613" spans="2:65" s="12" customFormat="1">
      <c r="B613" s="146"/>
      <c r="D613" s="140" t="s">
        <v>147</v>
      </c>
      <c r="E613" s="147" t="s">
        <v>19</v>
      </c>
      <c r="F613" s="148" t="s">
        <v>641</v>
      </c>
      <c r="H613" s="147" t="s">
        <v>19</v>
      </c>
      <c r="I613" s="149"/>
      <c r="L613" s="146"/>
      <c r="M613" s="150"/>
      <c r="T613" s="151"/>
      <c r="AT613" s="147" t="s">
        <v>147</v>
      </c>
      <c r="AU613" s="147" t="s">
        <v>158</v>
      </c>
      <c r="AV613" s="12" t="s">
        <v>78</v>
      </c>
      <c r="AW613" s="12" t="s">
        <v>35</v>
      </c>
      <c r="AX613" s="12" t="s">
        <v>73</v>
      </c>
      <c r="AY613" s="147" t="s">
        <v>134</v>
      </c>
    </row>
    <row r="614" spans="2:65" s="13" customFormat="1">
      <c r="B614" s="152"/>
      <c r="D614" s="140" t="s">
        <v>147</v>
      </c>
      <c r="E614" s="153" t="s">
        <v>19</v>
      </c>
      <c r="F614" s="154" t="s">
        <v>642</v>
      </c>
      <c r="H614" s="155">
        <v>125</v>
      </c>
      <c r="I614" s="156"/>
      <c r="L614" s="152"/>
      <c r="M614" s="157"/>
      <c r="T614" s="158"/>
      <c r="AT614" s="153" t="s">
        <v>147</v>
      </c>
      <c r="AU614" s="153" t="s">
        <v>158</v>
      </c>
      <c r="AV614" s="13" t="s">
        <v>82</v>
      </c>
      <c r="AW614" s="13" t="s">
        <v>35</v>
      </c>
      <c r="AX614" s="13" t="s">
        <v>73</v>
      </c>
      <c r="AY614" s="153" t="s">
        <v>134</v>
      </c>
    </row>
    <row r="615" spans="2:65" s="12" customFormat="1">
      <c r="B615" s="146"/>
      <c r="D615" s="140" t="s">
        <v>147</v>
      </c>
      <c r="E615" s="147" t="s">
        <v>19</v>
      </c>
      <c r="F615" s="148" t="s">
        <v>643</v>
      </c>
      <c r="H615" s="147" t="s">
        <v>19</v>
      </c>
      <c r="I615" s="149"/>
      <c r="L615" s="146"/>
      <c r="M615" s="150"/>
      <c r="T615" s="151"/>
      <c r="AT615" s="147" t="s">
        <v>147</v>
      </c>
      <c r="AU615" s="147" t="s">
        <v>158</v>
      </c>
      <c r="AV615" s="12" t="s">
        <v>78</v>
      </c>
      <c r="AW615" s="12" t="s">
        <v>35</v>
      </c>
      <c r="AX615" s="12" t="s">
        <v>73</v>
      </c>
      <c r="AY615" s="147" t="s">
        <v>134</v>
      </c>
    </row>
    <row r="616" spans="2:65" s="13" customFormat="1">
      <c r="B616" s="152"/>
      <c r="D616" s="140" t="s">
        <v>147</v>
      </c>
      <c r="E616" s="153" t="s">
        <v>19</v>
      </c>
      <c r="F616" s="154" t="s">
        <v>644</v>
      </c>
      <c r="H616" s="155">
        <v>93</v>
      </c>
      <c r="I616" s="156"/>
      <c r="L616" s="152"/>
      <c r="M616" s="157"/>
      <c r="T616" s="158"/>
      <c r="AT616" s="153" t="s">
        <v>147</v>
      </c>
      <c r="AU616" s="153" t="s">
        <v>158</v>
      </c>
      <c r="AV616" s="13" t="s">
        <v>82</v>
      </c>
      <c r="AW616" s="13" t="s">
        <v>35</v>
      </c>
      <c r="AX616" s="13" t="s">
        <v>73</v>
      </c>
      <c r="AY616" s="153" t="s">
        <v>134</v>
      </c>
    </row>
    <row r="617" spans="2:65" s="12" customFormat="1">
      <c r="B617" s="146"/>
      <c r="D617" s="140" t="s">
        <v>147</v>
      </c>
      <c r="E617" s="147" t="s">
        <v>19</v>
      </c>
      <c r="F617" s="148" t="s">
        <v>645</v>
      </c>
      <c r="H617" s="147" t="s">
        <v>19</v>
      </c>
      <c r="I617" s="149"/>
      <c r="L617" s="146"/>
      <c r="M617" s="150"/>
      <c r="T617" s="151"/>
      <c r="AT617" s="147" t="s">
        <v>147</v>
      </c>
      <c r="AU617" s="147" t="s">
        <v>158</v>
      </c>
      <c r="AV617" s="12" t="s">
        <v>78</v>
      </c>
      <c r="AW617" s="12" t="s">
        <v>35</v>
      </c>
      <c r="AX617" s="12" t="s">
        <v>73</v>
      </c>
      <c r="AY617" s="147" t="s">
        <v>134</v>
      </c>
    </row>
    <row r="618" spans="2:65" s="13" customFormat="1">
      <c r="B618" s="152"/>
      <c r="D618" s="140" t="s">
        <v>147</v>
      </c>
      <c r="E618" s="153" t="s">
        <v>19</v>
      </c>
      <c r="F618" s="154" t="s">
        <v>646</v>
      </c>
      <c r="H618" s="155">
        <v>180</v>
      </c>
      <c r="I618" s="156"/>
      <c r="L618" s="152"/>
      <c r="M618" s="157"/>
      <c r="T618" s="158"/>
      <c r="AT618" s="153" t="s">
        <v>147</v>
      </c>
      <c r="AU618" s="153" t="s">
        <v>158</v>
      </c>
      <c r="AV618" s="13" t="s">
        <v>82</v>
      </c>
      <c r="AW618" s="13" t="s">
        <v>35</v>
      </c>
      <c r="AX618" s="13" t="s">
        <v>73</v>
      </c>
      <c r="AY618" s="153" t="s">
        <v>134</v>
      </c>
    </row>
    <row r="619" spans="2:65" s="12" customFormat="1">
      <c r="B619" s="146"/>
      <c r="D619" s="140" t="s">
        <v>147</v>
      </c>
      <c r="E619" s="147" t="s">
        <v>19</v>
      </c>
      <c r="F619" s="148" t="s">
        <v>647</v>
      </c>
      <c r="H619" s="147" t="s">
        <v>19</v>
      </c>
      <c r="I619" s="149"/>
      <c r="L619" s="146"/>
      <c r="M619" s="150"/>
      <c r="T619" s="151"/>
      <c r="AT619" s="147" t="s">
        <v>147</v>
      </c>
      <c r="AU619" s="147" t="s">
        <v>158</v>
      </c>
      <c r="AV619" s="12" t="s">
        <v>78</v>
      </c>
      <c r="AW619" s="12" t="s">
        <v>35</v>
      </c>
      <c r="AX619" s="12" t="s">
        <v>73</v>
      </c>
      <c r="AY619" s="147" t="s">
        <v>134</v>
      </c>
    </row>
    <row r="620" spans="2:65" s="13" customFormat="1">
      <c r="B620" s="152"/>
      <c r="D620" s="140" t="s">
        <v>147</v>
      </c>
      <c r="E620" s="153" t="s">
        <v>19</v>
      </c>
      <c r="F620" s="154" t="s">
        <v>648</v>
      </c>
      <c r="H620" s="155">
        <v>210</v>
      </c>
      <c r="I620" s="156"/>
      <c r="L620" s="152"/>
      <c r="M620" s="157"/>
      <c r="T620" s="158"/>
      <c r="AT620" s="153" t="s">
        <v>147</v>
      </c>
      <c r="AU620" s="153" t="s">
        <v>158</v>
      </c>
      <c r="AV620" s="13" t="s">
        <v>82</v>
      </c>
      <c r="AW620" s="13" t="s">
        <v>35</v>
      </c>
      <c r="AX620" s="13" t="s">
        <v>73</v>
      </c>
      <c r="AY620" s="153" t="s">
        <v>134</v>
      </c>
    </row>
    <row r="621" spans="2:65" s="14" customFormat="1">
      <c r="B621" s="159"/>
      <c r="D621" s="140" t="s">
        <v>147</v>
      </c>
      <c r="E621" s="160" t="s">
        <v>19</v>
      </c>
      <c r="F621" s="161" t="s">
        <v>186</v>
      </c>
      <c r="H621" s="162">
        <v>608</v>
      </c>
      <c r="I621" s="163"/>
      <c r="L621" s="159"/>
      <c r="M621" s="164"/>
      <c r="T621" s="165"/>
      <c r="AT621" s="160" t="s">
        <v>147</v>
      </c>
      <c r="AU621" s="160" t="s">
        <v>158</v>
      </c>
      <c r="AV621" s="14" t="s">
        <v>141</v>
      </c>
      <c r="AW621" s="14" t="s">
        <v>35</v>
      </c>
      <c r="AX621" s="14" t="s">
        <v>78</v>
      </c>
      <c r="AY621" s="160" t="s">
        <v>134</v>
      </c>
    </row>
    <row r="622" spans="2:65" s="13" customFormat="1">
      <c r="B622" s="152"/>
      <c r="D622" s="140" t="s">
        <v>147</v>
      </c>
      <c r="F622" s="154" t="s">
        <v>655</v>
      </c>
      <c r="H622" s="155">
        <v>36480</v>
      </c>
      <c r="I622" s="156"/>
      <c r="L622" s="152"/>
      <c r="M622" s="157"/>
      <c r="T622" s="158"/>
      <c r="AT622" s="153" t="s">
        <v>147</v>
      </c>
      <c r="AU622" s="153" t="s">
        <v>158</v>
      </c>
      <c r="AV622" s="13" t="s">
        <v>82</v>
      </c>
      <c r="AW622" s="13" t="s">
        <v>4</v>
      </c>
      <c r="AX622" s="13" t="s">
        <v>78</v>
      </c>
      <c r="AY622" s="153" t="s">
        <v>134</v>
      </c>
    </row>
    <row r="623" spans="2:65" s="1" customFormat="1" ht="21.75" customHeight="1">
      <c r="B623" s="32"/>
      <c r="C623" s="127" t="s">
        <v>674</v>
      </c>
      <c r="D623" s="127" t="s">
        <v>136</v>
      </c>
      <c r="E623" s="128" t="s">
        <v>675</v>
      </c>
      <c r="F623" s="129" t="s">
        <v>676</v>
      </c>
      <c r="G623" s="130" t="s">
        <v>139</v>
      </c>
      <c r="H623" s="131">
        <v>608</v>
      </c>
      <c r="I623" s="132"/>
      <c r="J623" s="133">
        <f>ROUND(I623*H623,2)</f>
        <v>0</v>
      </c>
      <c r="K623" s="129" t="s">
        <v>140</v>
      </c>
      <c r="L623" s="32"/>
      <c r="M623" s="134" t="s">
        <v>19</v>
      </c>
      <c r="N623" s="135" t="s">
        <v>45</v>
      </c>
      <c r="P623" s="136">
        <f>O623*H623</f>
        <v>0</v>
      </c>
      <c r="Q623" s="136">
        <v>0</v>
      </c>
      <c r="R623" s="136">
        <f>Q623*H623</f>
        <v>0</v>
      </c>
      <c r="S623" s="136">
        <v>0</v>
      </c>
      <c r="T623" s="137">
        <f>S623*H623</f>
        <v>0</v>
      </c>
      <c r="AR623" s="138" t="s">
        <v>141</v>
      </c>
      <c r="AT623" s="138" t="s">
        <v>136</v>
      </c>
      <c r="AU623" s="138" t="s">
        <v>158</v>
      </c>
      <c r="AY623" s="17" t="s">
        <v>134</v>
      </c>
      <c r="BE623" s="139">
        <f>IF(N623="základní",J623,0)</f>
        <v>0</v>
      </c>
      <c r="BF623" s="139">
        <f>IF(N623="snížená",J623,0)</f>
        <v>0</v>
      </c>
      <c r="BG623" s="139">
        <f>IF(N623="zákl. přenesená",J623,0)</f>
        <v>0</v>
      </c>
      <c r="BH623" s="139">
        <f>IF(N623="sníž. přenesená",J623,0)</f>
        <v>0</v>
      </c>
      <c r="BI623" s="139">
        <f>IF(N623="nulová",J623,0)</f>
        <v>0</v>
      </c>
      <c r="BJ623" s="17" t="s">
        <v>82</v>
      </c>
      <c r="BK623" s="139">
        <f>ROUND(I623*H623,2)</f>
        <v>0</v>
      </c>
      <c r="BL623" s="17" t="s">
        <v>141</v>
      </c>
      <c r="BM623" s="138" t="s">
        <v>677</v>
      </c>
    </row>
    <row r="624" spans="2:65" s="1" customFormat="1" ht="19.2">
      <c r="B624" s="32"/>
      <c r="D624" s="140" t="s">
        <v>143</v>
      </c>
      <c r="F624" s="141" t="s">
        <v>678</v>
      </c>
      <c r="I624" s="142"/>
      <c r="L624" s="32"/>
      <c r="M624" s="143"/>
      <c r="T624" s="51"/>
      <c r="AT624" s="17" t="s">
        <v>143</v>
      </c>
      <c r="AU624" s="17" t="s">
        <v>158</v>
      </c>
    </row>
    <row r="625" spans="2:65" s="1" customFormat="1">
      <c r="B625" s="32"/>
      <c r="D625" s="144" t="s">
        <v>145</v>
      </c>
      <c r="F625" s="145" t="s">
        <v>679</v>
      </c>
      <c r="I625" s="142"/>
      <c r="L625" s="32"/>
      <c r="M625" s="143"/>
      <c r="T625" s="51"/>
      <c r="AT625" s="17" t="s">
        <v>145</v>
      </c>
      <c r="AU625" s="17" t="s">
        <v>158</v>
      </c>
    </row>
    <row r="626" spans="2:65" s="1" customFormat="1" ht="16.5" customHeight="1">
      <c r="B626" s="32"/>
      <c r="C626" s="127" t="s">
        <v>680</v>
      </c>
      <c r="D626" s="127" t="s">
        <v>136</v>
      </c>
      <c r="E626" s="128" t="s">
        <v>681</v>
      </c>
      <c r="F626" s="129" t="s">
        <v>682</v>
      </c>
      <c r="G626" s="130" t="s">
        <v>333</v>
      </c>
      <c r="H626" s="131">
        <v>6</v>
      </c>
      <c r="I626" s="132"/>
      <c r="J626" s="133">
        <f>ROUND(I626*H626,2)</f>
        <v>0</v>
      </c>
      <c r="K626" s="129" t="s">
        <v>140</v>
      </c>
      <c r="L626" s="32"/>
      <c r="M626" s="134" t="s">
        <v>19</v>
      </c>
      <c r="N626" s="135" t="s">
        <v>45</v>
      </c>
      <c r="P626" s="136">
        <f>O626*H626</f>
        <v>0</v>
      </c>
      <c r="Q626" s="136">
        <v>0</v>
      </c>
      <c r="R626" s="136">
        <f>Q626*H626</f>
        <v>0</v>
      </c>
      <c r="S626" s="136">
        <v>0</v>
      </c>
      <c r="T626" s="137">
        <f>S626*H626</f>
        <v>0</v>
      </c>
      <c r="AR626" s="138" t="s">
        <v>141</v>
      </c>
      <c r="AT626" s="138" t="s">
        <v>136</v>
      </c>
      <c r="AU626" s="138" t="s">
        <v>158</v>
      </c>
      <c r="AY626" s="17" t="s">
        <v>134</v>
      </c>
      <c r="BE626" s="139">
        <f>IF(N626="základní",J626,0)</f>
        <v>0</v>
      </c>
      <c r="BF626" s="139">
        <f>IF(N626="snížená",J626,0)</f>
        <v>0</v>
      </c>
      <c r="BG626" s="139">
        <f>IF(N626="zákl. přenesená",J626,0)</f>
        <v>0</v>
      </c>
      <c r="BH626" s="139">
        <f>IF(N626="sníž. přenesená",J626,0)</f>
        <v>0</v>
      </c>
      <c r="BI626" s="139">
        <f>IF(N626="nulová",J626,0)</f>
        <v>0</v>
      </c>
      <c r="BJ626" s="17" t="s">
        <v>82</v>
      </c>
      <c r="BK626" s="139">
        <f>ROUND(I626*H626,2)</f>
        <v>0</v>
      </c>
      <c r="BL626" s="17" t="s">
        <v>141</v>
      </c>
      <c r="BM626" s="138" t="s">
        <v>683</v>
      </c>
    </row>
    <row r="627" spans="2:65" s="1" customFormat="1" ht="19.2">
      <c r="B627" s="32"/>
      <c r="D627" s="140" t="s">
        <v>143</v>
      </c>
      <c r="F627" s="141" t="s">
        <v>684</v>
      </c>
      <c r="I627" s="142"/>
      <c r="L627" s="32"/>
      <c r="M627" s="143"/>
      <c r="T627" s="51"/>
      <c r="AT627" s="17" t="s">
        <v>143</v>
      </c>
      <c r="AU627" s="17" t="s">
        <v>158</v>
      </c>
    </row>
    <row r="628" spans="2:65" s="1" customFormat="1">
      <c r="B628" s="32"/>
      <c r="D628" s="144" t="s">
        <v>145</v>
      </c>
      <c r="F628" s="145" t="s">
        <v>685</v>
      </c>
      <c r="I628" s="142"/>
      <c r="L628" s="32"/>
      <c r="M628" s="143"/>
      <c r="T628" s="51"/>
      <c r="AT628" s="17" t="s">
        <v>145</v>
      </c>
      <c r="AU628" s="17" t="s">
        <v>158</v>
      </c>
    </row>
    <row r="629" spans="2:65" s="1" customFormat="1" ht="24.15" customHeight="1">
      <c r="B629" s="32"/>
      <c r="C629" s="127" t="s">
        <v>686</v>
      </c>
      <c r="D629" s="127" t="s">
        <v>136</v>
      </c>
      <c r="E629" s="128" t="s">
        <v>687</v>
      </c>
      <c r="F629" s="129" t="s">
        <v>688</v>
      </c>
      <c r="G629" s="130" t="s">
        <v>333</v>
      </c>
      <c r="H629" s="131">
        <v>360</v>
      </c>
      <c r="I629" s="132"/>
      <c r="J629" s="133">
        <f>ROUND(I629*H629,2)</f>
        <v>0</v>
      </c>
      <c r="K629" s="129" t="s">
        <v>140</v>
      </c>
      <c r="L629" s="32"/>
      <c r="M629" s="134" t="s">
        <v>19</v>
      </c>
      <c r="N629" s="135" t="s">
        <v>45</v>
      </c>
      <c r="P629" s="136">
        <f>O629*H629</f>
        <v>0</v>
      </c>
      <c r="Q629" s="136">
        <v>0</v>
      </c>
      <c r="R629" s="136">
        <f>Q629*H629</f>
        <v>0</v>
      </c>
      <c r="S629" s="136">
        <v>0</v>
      </c>
      <c r="T629" s="137">
        <f>S629*H629</f>
        <v>0</v>
      </c>
      <c r="AR629" s="138" t="s">
        <v>141</v>
      </c>
      <c r="AT629" s="138" t="s">
        <v>136</v>
      </c>
      <c r="AU629" s="138" t="s">
        <v>158</v>
      </c>
      <c r="AY629" s="17" t="s">
        <v>134</v>
      </c>
      <c r="BE629" s="139">
        <f>IF(N629="základní",J629,0)</f>
        <v>0</v>
      </c>
      <c r="BF629" s="139">
        <f>IF(N629="snížená",J629,0)</f>
        <v>0</v>
      </c>
      <c r="BG629" s="139">
        <f>IF(N629="zákl. přenesená",J629,0)</f>
        <v>0</v>
      </c>
      <c r="BH629" s="139">
        <f>IF(N629="sníž. přenesená",J629,0)</f>
        <v>0</v>
      </c>
      <c r="BI629" s="139">
        <f>IF(N629="nulová",J629,0)</f>
        <v>0</v>
      </c>
      <c r="BJ629" s="17" t="s">
        <v>82</v>
      </c>
      <c r="BK629" s="139">
        <f>ROUND(I629*H629,2)</f>
        <v>0</v>
      </c>
      <c r="BL629" s="17" t="s">
        <v>141</v>
      </c>
      <c r="BM629" s="138" t="s">
        <v>689</v>
      </c>
    </row>
    <row r="630" spans="2:65" s="1" customFormat="1" ht="19.2">
      <c r="B630" s="32"/>
      <c r="D630" s="140" t="s">
        <v>143</v>
      </c>
      <c r="F630" s="141" t="s">
        <v>690</v>
      </c>
      <c r="I630" s="142"/>
      <c r="L630" s="32"/>
      <c r="M630" s="143"/>
      <c r="T630" s="51"/>
      <c r="AT630" s="17" t="s">
        <v>143</v>
      </c>
      <c r="AU630" s="17" t="s">
        <v>158</v>
      </c>
    </row>
    <row r="631" spans="2:65" s="1" customFormat="1">
      <c r="B631" s="32"/>
      <c r="D631" s="144" t="s">
        <v>145</v>
      </c>
      <c r="F631" s="145" t="s">
        <v>691</v>
      </c>
      <c r="I631" s="142"/>
      <c r="L631" s="32"/>
      <c r="M631" s="143"/>
      <c r="T631" s="51"/>
      <c r="AT631" s="17" t="s">
        <v>145</v>
      </c>
      <c r="AU631" s="17" t="s">
        <v>158</v>
      </c>
    </row>
    <row r="632" spans="2:65" s="13" customFormat="1">
      <c r="B632" s="152"/>
      <c r="D632" s="140" t="s">
        <v>147</v>
      </c>
      <c r="F632" s="154" t="s">
        <v>692</v>
      </c>
      <c r="H632" s="155">
        <v>360</v>
      </c>
      <c r="I632" s="156"/>
      <c r="L632" s="152"/>
      <c r="M632" s="157"/>
      <c r="T632" s="158"/>
      <c r="AT632" s="153" t="s">
        <v>147</v>
      </c>
      <c r="AU632" s="153" t="s">
        <v>158</v>
      </c>
      <c r="AV632" s="13" t="s">
        <v>82</v>
      </c>
      <c r="AW632" s="13" t="s">
        <v>4</v>
      </c>
      <c r="AX632" s="13" t="s">
        <v>78</v>
      </c>
      <c r="AY632" s="153" t="s">
        <v>134</v>
      </c>
    </row>
    <row r="633" spans="2:65" s="1" customFormat="1" ht="16.5" customHeight="1">
      <c r="B633" s="32"/>
      <c r="C633" s="127" t="s">
        <v>693</v>
      </c>
      <c r="D633" s="127" t="s">
        <v>136</v>
      </c>
      <c r="E633" s="128" t="s">
        <v>694</v>
      </c>
      <c r="F633" s="129" t="s">
        <v>695</v>
      </c>
      <c r="G633" s="130" t="s">
        <v>333</v>
      </c>
      <c r="H633" s="131">
        <v>6</v>
      </c>
      <c r="I633" s="132"/>
      <c r="J633" s="133">
        <f>ROUND(I633*H633,2)</f>
        <v>0</v>
      </c>
      <c r="K633" s="129" t="s">
        <v>140</v>
      </c>
      <c r="L633" s="32"/>
      <c r="M633" s="134" t="s">
        <v>19</v>
      </c>
      <c r="N633" s="135" t="s">
        <v>45</v>
      </c>
      <c r="P633" s="136">
        <f>O633*H633</f>
        <v>0</v>
      </c>
      <c r="Q633" s="136">
        <v>0</v>
      </c>
      <c r="R633" s="136">
        <f>Q633*H633</f>
        <v>0</v>
      </c>
      <c r="S633" s="136">
        <v>0</v>
      </c>
      <c r="T633" s="137">
        <f>S633*H633</f>
        <v>0</v>
      </c>
      <c r="AR633" s="138" t="s">
        <v>141</v>
      </c>
      <c r="AT633" s="138" t="s">
        <v>136</v>
      </c>
      <c r="AU633" s="138" t="s">
        <v>158</v>
      </c>
      <c r="AY633" s="17" t="s">
        <v>134</v>
      </c>
      <c r="BE633" s="139">
        <f>IF(N633="základní",J633,0)</f>
        <v>0</v>
      </c>
      <c r="BF633" s="139">
        <f>IF(N633="snížená",J633,0)</f>
        <v>0</v>
      </c>
      <c r="BG633" s="139">
        <f>IF(N633="zákl. přenesená",J633,0)</f>
        <v>0</v>
      </c>
      <c r="BH633" s="139">
        <f>IF(N633="sníž. přenesená",J633,0)</f>
        <v>0</v>
      </c>
      <c r="BI633" s="139">
        <f>IF(N633="nulová",J633,0)</f>
        <v>0</v>
      </c>
      <c r="BJ633" s="17" t="s">
        <v>82</v>
      </c>
      <c r="BK633" s="139">
        <f>ROUND(I633*H633,2)</f>
        <v>0</v>
      </c>
      <c r="BL633" s="17" t="s">
        <v>141</v>
      </c>
      <c r="BM633" s="138" t="s">
        <v>696</v>
      </c>
    </row>
    <row r="634" spans="2:65" s="1" customFormat="1" ht="19.2">
      <c r="B634" s="32"/>
      <c r="D634" s="140" t="s">
        <v>143</v>
      </c>
      <c r="F634" s="141" t="s">
        <v>697</v>
      </c>
      <c r="I634" s="142"/>
      <c r="L634" s="32"/>
      <c r="M634" s="143"/>
      <c r="T634" s="51"/>
      <c r="AT634" s="17" t="s">
        <v>143</v>
      </c>
      <c r="AU634" s="17" t="s">
        <v>158</v>
      </c>
    </row>
    <row r="635" spans="2:65" s="1" customFormat="1">
      <c r="B635" s="32"/>
      <c r="D635" s="144" t="s">
        <v>145</v>
      </c>
      <c r="F635" s="145" t="s">
        <v>698</v>
      </c>
      <c r="I635" s="142"/>
      <c r="L635" s="32"/>
      <c r="M635" s="143"/>
      <c r="T635" s="51"/>
      <c r="AT635" s="17" t="s">
        <v>145</v>
      </c>
      <c r="AU635" s="17" t="s">
        <v>158</v>
      </c>
    </row>
    <row r="636" spans="2:65" s="11" customFormat="1" ht="25.95" customHeight="1">
      <c r="B636" s="115"/>
      <c r="D636" s="116" t="s">
        <v>72</v>
      </c>
      <c r="E636" s="117" t="s">
        <v>699</v>
      </c>
      <c r="F636" s="117" t="s">
        <v>700</v>
      </c>
      <c r="I636" s="118"/>
      <c r="J636" s="119">
        <f>BK636</f>
        <v>0</v>
      </c>
      <c r="L636" s="115"/>
      <c r="M636" s="120"/>
      <c r="P636" s="121">
        <f>P637+P668+P676+P721+P728+P774+P781+P797+P843+P950+P971+P995+P1013</f>
        <v>0</v>
      </c>
      <c r="R636" s="121">
        <f>R637+R668+R676+R721+R728+R774+R781+R797+R843+R950+R971+R995+R1013</f>
        <v>11.608884670000002</v>
      </c>
      <c r="T636" s="122">
        <f>T637+T668+T676+T721+T728+T774+T781+T797+T843+T950+T971+T995+T1013</f>
        <v>7.3967550000000006</v>
      </c>
      <c r="AR636" s="116" t="s">
        <v>82</v>
      </c>
      <c r="AT636" s="123" t="s">
        <v>72</v>
      </c>
      <c r="AU636" s="123" t="s">
        <v>73</v>
      </c>
      <c r="AY636" s="116" t="s">
        <v>134</v>
      </c>
      <c r="BK636" s="124">
        <f>BK637+BK668+BK676+BK721+BK728+BK774+BK781+BK797+BK843+BK950+BK971+BK995+BK1013</f>
        <v>0</v>
      </c>
    </row>
    <row r="637" spans="2:65" s="11" customFormat="1" ht="22.95" customHeight="1">
      <c r="B637" s="115"/>
      <c r="D637" s="116" t="s">
        <v>72</v>
      </c>
      <c r="E637" s="125" t="s">
        <v>701</v>
      </c>
      <c r="F637" s="125" t="s">
        <v>702</v>
      </c>
      <c r="I637" s="118"/>
      <c r="J637" s="126">
        <f>BK637</f>
        <v>0</v>
      </c>
      <c r="L637" s="115"/>
      <c r="M637" s="120"/>
      <c r="P637" s="121">
        <f>SUM(P638:P667)</f>
        <v>0</v>
      </c>
      <c r="R637" s="121">
        <f>SUM(R638:R667)</f>
        <v>1.1348149999999999</v>
      </c>
      <c r="T637" s="122">
        <f>SUM(T638:T667)</f>
        <v>0</v>
      </c>
      <c r="AR637" s="116" t="s">
        <v>82</v>
      </c>
      <c r="AT637" s="123" t="s">
        <v>72</v>
      </c>
      <c r="AU637" s="123" t="s">
        <v>78</v>
      </c>
      <c r="AY637" s="116" t="s">
        <v>134</v>
      </c>
      <c r="BK637" s="124">
        <f>SUM(BK638:BK667)</f>
        <v>0</v>
      </c>
    </row>
    <row r="638" spans="2:65" s="1" customFormat="1" ht="24.15" customHeight="1">
      <c r="B638" s="32"/>
      <c r="C638" s="127" t="s">
        <v>703</v>
      </c>
      <c r="D638" s="127" t="s">
        <v>136</v>
      </c>
      <c r="E638" s="128" t="s">
        <v>704</v>
      </c>
      <c r="F638" s="129" t="s">
        <v>705</v>
      </c>
      <c r="G638" s="130" t="s">
        <v>139</v>
      </c>
      <c r="H638" s="131">
        <v>81.5</v>
      </c>
      <c r="I638" s="132"/>
      <c r="J638" s="133">
        <f>ROUND(I638*H638,2)</f>
        <v>0</v>
      </c>
      <c r="K638" s="129" t="s">
        <v>140</v>
      </c>
      <c r="L638" s="32"/>
      <c r="M638" s="134" t="s">
        <v>19</v>
      </c>
      <c r="N638" s="135" t="s">
        <v>45</v>
      </c>
      <c r="P638" s="136">
        <f>O638*H638</f>
        <v>0</v>
      </c>
      <c r="Q638" s="136">
        <v>0</v>
      </c>
      <c r="R638" s="136">
        <f>Q638*H638</f>
        <v>0</v>
      </c>
      <c r="S638" s="136">
        <v>0</v>
      </c>
      <c r="T638" s="137">
        <f>S638*H638</f>
        <v>0</v>
      </c>
      <c r="AR638" s="138" t="s">
        <v>240</v>
      </c>
      <c r="AT638" s="138" t="s">
        <v>136</v>
      </c>
      <c r="AU638" s="138" t="s">
        <v>82</v>
      </c>
      <c r="AY638" s="17" t="s">
        <v>134</v>
      </c>
      <c r="BE638" s="139">
        <f>IF(N638="základní",J638,0)</f>
        <v>0</v>
      </c>
      <c r="BF638" s="139">
        <f>IF(N638="snížená",J638,0)</f>
        <v>0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17" t="s">
        <v>82</v>
      </c>
      <c r="BK638" s="139">
        <f>ROUND(I638*H638,2)</f>
        <v>0</v>
      </c>
      <c r="BL638" s="17" t="s">
        <v>240</v>
      </c>
      <c r="BM638" s="138" t="s">
        <v>706</v>
      </c>
    </row>
    <row r="639" spans="2:65" s="1" customFormat="1" ht="19.2">
      <c r="B639" s="32"/>
      <c r="D639" s="140" t="s">
        <v>143</v>
      </c>
      <c r="F639" s="141" t="s">
        <v>707</v>
      </c>
      <c r="I639" s="142"/>
      <c r="L639" s="32"/>
      <c r="M639" s="143"/>
      <c r="T639" s="51"/>
      <c r="AT639" s="17" t="s">
        <v>143</v>
      </c>
      <c r="AU639" s="17" t="s">
        <v>82</v>
      </c>
    </row>
    <row r="640" spans="2:65" s="1" customFormat="1">
      <c r="B640" s="32"/>
      <c r="D640" s="144" t="s">
        <v>145</v>
      </c>
      <c r="F640" s="145" t="s">
        <v>708</v>
      </c>
      <c r="I640" s="142"/>
      <c r="L640" s="32"/>
      <c r="M640" s="143"/>
      <c r="T640" s="51"/>
      <c r="AT640" s="17" t="s">
        <v>145</v>
      </c>
      <c r="AU640" s="17" t="s">
        <v>82</v>
      </c>
    </row>
    <row r="641" spans="2:65" s="13" customFormat="1">
      <c r="B641" s="152"/>
      <c r="D641" s="140" t="s">
        <v>147</v>
      </c>
      <c r="E641" s="153" t="s">
        <v>19</v>
      </c>
      <c r="F641" s="154" t="s">
        <v>490</v>
      </c>
      <c r="H641" s="155">
        <v>81.5</v>
      </c>
      <c r="I641" s="156"/>
      <c r="L641" s="152"/>
      <c r="M641" s="157"/>
      <c r="T641" s="158"/>
      <c r="AT641" s="153" t="s">
        <v>147</v>
      </c>
      <c r="AU641" s="153" t="s">
        <v>82</v>
      </c>
      <c r="AV641" s="13" t="s">
        <v>82</v>
      </c>
      <c r="AW641" s="13" t="s">
        <v>35</v>
      </c>
      <c r="AX641" s="13" t="s">
        <v>78</v>
      </c>
      <c r="AY641" s="153" t="s">
        <v>134</v>
      </c>
    </row>
    <row r="642" spans="2:65" s="1" customFormat="1" ht="16.5" customHeight="1">
      <c r="B642" s="32"/>
      <c r="C642" s="166" t="s">
        <v>709</v>
      </c>
      <c r="D642" s="166" t="s">
        <v>217</v>
      </c>
      <c r="E642" s="167" t="s">
        <v>710</v>
      </c>
      <c r="F642" s="168" t="s">
        <v>711</v>
      </c>
      <c r="G642" s="169" t="s">
        <v>195</v>
      </c>
      <c r="H642" s="170">
        <v>3.3000000000000002E-2</v>
      </c>
      <c r="I642" s="171"/>
      <c r="J642" s="172">
        <f>ROUND(I642*H642,2)</f>
        <v>0</v>
      </c>
      <c r="K642" s="168" t="s">
        <v>140</v>
      </c>
      <c r="L642" s="173"/>
      <c r="M642" s="174" t="s">
        <v>19</v>
      </c>
      <c r="N642" s="175" t="s">
        <v>45</v>
      </c>
      <c r="P642" s="136">
        <f>O642*H642</f>
        <v>0</v>
      </c>
      <c r="Q642" s="136">
        <v>1</v>
      </c>
      <c r="R642" s="136">
        <f>Q642*H642</f>
        <v>3.3000000000000002E-2</v>
      </c>
      <c r="S642" s="136">
        <v>0</v>
      </c>
      <c r="T642" s="137">
        <f>S642*H642</f>
        <v>0</v>
      </c>
      <c r="AR642" s="138" t="s">
        <v>383</v>
      </c>
      <c r="AT642" s="138" t="s">
        <v>217</v>
      </c>
      <c r="AU642" s="138" t="s">
        <v>82</v>
      </c>
      <c r="AY642" s="17" t="s">
        <v>134</v>
      </c>
      <c r="BE642" s="139">
        <f>IF(N642="základní",J642,0)</f>
        <v>0</v>
      </c>
      <c r="BF642" s="139">
        <f>IF(N642="snížená",J642,0)</f>
        <v>0</v>
      </c>
      <c r="BG642" s="139">
        <f>IF(N642="zákl. přenesená",J642,0)</f>
        <v>0</v>
      </c>
      <c r="BH642" s="139">
        <f>IF(N642="sníž. přenesená",J642,0)</f>
        <v>0</v>
      </c>
      <c r="BI642" s="139">
        <f>IF(N642="nulová",J642,0)</f>
        <v>0</v>
      </c>
      <c r="BJ642" s="17" t="s">
        <v>82</v>
      </c>
      <c r="BK642" s="139">
        <f>ROUND(I642*H642,2)</f>
        <v>0</v>
      </c>
      <c r="BL642" s="17" t="s">
        <v>240</v>
      </c>
      <c r="BM642" s="138" t="s">
        <v>712</v>
      </c>
    </row>
    <row r="643" spans="2:65" s="1" customFormat="1">
      <c r="B643" s="32"/>
      <c r="D643" s="140" t="s">
        <v>143</v>
      </c>
      <c r="F643" s="141" t="s">
        <v>711</v>
      </c>
      <c r="I643" s="142"/>
      <c r="L643" s="32"/>
      <c r="M643" s="143"/>
      <c r="T643" s="51"/>
      <c r="AT643" s="17" t="s">
        <v>143</v>
      </c>
      <c r="AU643" s="17" t="s">
        <v>82</v>
      </c>
    </row>
    <row r="644" spans="2:65" s="13" customFormat="1">
      <c r="B644" s="152"/>
      <c r="D644" s="140" t="s">
        <v>147</v>
      </c>
      <c r="F644" s="154" t="s">
        <v>713</v>
      </c>
      <c r="H644" s="155">
        <v>3.3000000000000002E-2</v>
      </c>
      <c r="I644" s="156"/>
      <c r="L644" s="152"/>
      <c r="M644" s="157"/>
      <c r="T644" s="158"/>
      <c r="AT644" s="153" t="s">
        <v>147</v>
      </c>
      <c r="AU644" s="153" t="s">
        <v>82</v>
      </c>
      <c r="AV644" s="13" t="s">
        <v>82</v>
      </c>
      <c r="AW644" s="13" t="s">
        <v>4</v>
      </c>
      <c r="AX644" s="13" t="s">
        <v>78</v>
      </c>
      <c r="AY644" s="153" t="s">
        <v>134</v>
      </c>
    </row>
    <row r="645" spans="2:65" s="1" customFormat="1" ht="24.15" customHeight="1">
      <c r="B645" s="32"/>
      <c r="C645" s="127" t="s">
        <v>714</v>
      </c>
      <c r="D645" s="127" t="s">
        <v>136</v>
      </c>
      <c r="E645" s="128" t="s">
        <v>715</v>
      </c>
      <c r="F645" s="129" t="s">
        <v>716</v>
      </c>
      <c r="G645" s="130" t="s">
        <v>139</v>
      </c>
      <c r="H645" s="131">
        <v>81.5</v>
      </c>
      <c r="I645" s="132"/>
      <c r="J645" s="133">
        <f>ROUND(I645*H645,2)</f>
        <v>0</v>
      </c>
      <c r="K645" s="129" t="s">
        <v>140</v>
      </c>
      <c r="L645" s="32"/>
      <c r="M645" s="134" t="s">
        <v>19</v>
      </c>
      <c r="N645" s="135" t="s">
        <v>45</v>
      </c>
      <c r="P645" s="136">
        <f>O645*H645</f>
        <v>0</v>
      </c>
      <c r="Q645" s="136">
        <v>4.0000000000000002E-4</v>
      </c>
      <c r="R645" s="136">
        <f>Q645*H645</f>
        <v>3.2600000000000004E-2</v>
      </c>
      <c r="S645" s="136">
        <v>0</v>
      </c>
      <c r="T645" s="137">
        <f>S645*H645</f>
        <v>0</v>
      </c>
      <c r="AR645" s="138" t="s">
        <v>240</v>
      </c>
      <c r="AT645" s="138" t="s">
        <v>136</v>
      </c>
      <c r="AU645" s="138" t="s">
        <v>82</v>
      </c>
      <c r="AY645" s="17" t="s">
        <v>134</v>
      </c>
      <c r="BE645" s="139">
        <f>IF(N645="základní",J645,0)</f>
        <v>0</v>
      </c>
      <c r="BF645" s="139">
        <f>IF(N645="snížená",J645,0)</f>
        <v>0</v>
      </c>
      <c r="BG645" s="139">
        <f>IF(N645="zákl. přenesená",J645,0)</f>
        <v>0</v>
      </c>
      <c r="BH645" s="139">
        <f>IF(N645="sníž. přenesená",J645,0)</f>
        <v>0</v>
      </c>
      <c r="BI645" s="139">
        <f>IF(N645="nulová",J645,0)</f>
        <v>0</v>
      </c>
      <c r="BJ645" s="17" t="s">
        <v>82</v>
      </c>
      <c r="BK645" s="139">
        <f>ROUND(I645*H645,2)</f>
        <v>0</v>
      </c>
      <c r="BL645" s="17" t="s">
        <v>240</v>
      </c>
      <c r="BM645" s="138" t="s">
        <v>717</v>
      </c>
    </row>
    <row r="646" spans="2:65" s="1" customFormat="1" ht="19.2">
      <c r="B646" s="32"/>
      <c r="D646" s="140" t="s">
        <v>143</v>
      </c>
      <c r="F646" s="141" t="s">
        <v>718</v>
      </c>
      <c r="I646" s="142"/>
      <c r="L646" s="32"/>
      <c r="M646" s="143"/>
      <c r="T646" s="51"/>
      <c r="AT646" s="17" t="s">
        <v>143</v>
      </c>
      <c r="AU646" s="17" t="s">
        <v>82</v>
      </c>
    </row>
    <row r="647" spans="2:65" s="1" customFormat="1">
      <c r="B647" s="32"/>
      <c r="D647" s="144" t="s">
        <v>145</v>
      </c>
      <c r="F647" s="145" t="s">
        <v>719</v>
      </c>
      <c r="I647" s="142"/>
      <c r="L647" s="32"/>
      <c r="M647" s="143"/>
      <c r="T647" s="51"/>
      <c r="AT647" s="17" t="s">
        <v>145</v>
      </c>
      <c r="AU647" s="17" t="s">
        <v>82</v>
      </c>
    </row>
    <row r="648" spans="2:65" s="13" customFormat="1">
      <c r="B648" s="152"/>
      <c r="D648" s="140" t="s">
        <v>147</v>
      </c>
      <c r="E648" s="153" t="s">
        <v>19</v>
      </c>
      <c r="F648" s="154" t="s">
        <v>490</v>
      </c>
      <c r="H648" s="155">
        <v>81.5</v>
      </c>
      <c r="I648" s="156"/>
      <c r="L648" s="152"/>
      <c r="M648" s="157"/>
      <c r="T648" s="158"/>
      <c r="AT648" s="153" t="s">
        <v>147</v>
      </c>
      <c r="AU648" s="153" t="s">
        <v>82</v>
      </c>
      <c r="AV648" s="13" t="s">
        <v>82</v>
      </c>
      <c r="AW648" s="13" t="s">
        <v>35</v>
      </c>
      <c r="AX648" s="13" t="s">
        <v>78</v>
      </c>
      <c r="AY648" s="153" t="s">
        <v>134</v>
      </c>
    </row>
    <row r="649" spans="2:65" s="1" customFormat="1" ht="44.25" customHeight="1">
      <c r="B649" s="32"/>
      <c r="C649" s="166" t="s">
        <v>720</v>
      </c>
      <c r="D649" s="166" t="s">
        <v>217</v>
      </c>
      <c r="E649" s="167" t="s">
        <v>721</v>
      </c>
      <c r="F649" s="168" t="s">
        <v>722</v>
      </c>
      <c r="G649" s="169" t="s">
        <v>139</v>
      </c>
      <c r="H649" s="170">
        <v>89.65</v>
      </c>
      <c r="I649" s="171"/>
      <c r="J649" s="172">
        <f>ROUND(I649*H649,2)</f>
        <v>0</v>
      </c>
      <c r="K649" s="168" t="s">
        <v>140</v>
      </c>
      <c r="L649" s="173"/>
      <c r="M649" s="174" t="s">
        <v>19</v>
      </c>
      <c r="N649" s="175" t="s">
        <v>45</v>
      </c>
      <c r="P649" s="136">
        <f>O649*H649</f>
        <v>0</v>
      </c>
      <c r="Q649" s="136">
        <v>5.4000000000000003E-3</v>
      </c>
      <c r="R649" s="136">
        <f>Q649*H649</f>
        <v>0.48411000000000004</v>
      </c>
      <c r="S649" s="136">
        <v>0</v>
      </c>
      <c r="T649" s="137">
        <f>S649*H649</f>
        <v>0</v>
      </c>
      <c r="AR649" s="138" t="s">
        <v>383</v>
      </c>
      <c r="AT649" s="138" t="s">
        <v>217</v>
      </c>
      <c r="AU649" s="138" t="s">
        <v>82</v>
      </c>
      <c r="AY649" s="17" t="s">
        <v>134</v>
      </c>
      <c r="BE649" s="139">
        <f>IF(N649="základní",J649,0)</f>
        <v>0</v>
      </c>
      <c r="BF649" s="139">
        <f>IF(N649="snížená",J649,0)</f>
        <v>0</v>
      </c>
      <c r="BG649" s="139">
        <f>IF(N649="zákl. přenesená",J649,0)</f>
        <v>0</v>
      </c>
      <c r="BH649" s="139">
        <f>IF(N649="sníž. přenesená",J649,0)</f>
        <v>0</v>
      </c>
      <c r="BI649" s="139">
        <f>IF(N649="nulová",J649,0)</f>
        <v>0</v>
      </c>
      <c r="BJ649" s="17" t="s">
        <v>82</v>
      </c>
      <c r="BK649" s="139">
        <f>ROUND(I649*H649,2)</f>
        <v>0</v>
      </c>
      <c r="BL649" s="17" t="s">
        <v>240</v>
      </c>
      <c r="BM649" s="138" t="s">
        <v>723</v>
      </c>
    </row>
    <row r="650" spans="2:65" s="1" customFormat="1" ht="28.8">
      <c r="B650" s="32"/>
      <c r="D650" s="140" t="s">
        <v>143</v>
      </c>
      <c r="F650" s="141" t="s">
        <v>722</v>
      </c>
      <c r="I650" s="142"/>
      <c r="L650" s="32"/>
      <c r="M650" s="143"/>
      <c r="T650" s="51"/>
      <c r="AT650" s="17" t="s">
        <v>143</v>
      </c>
      <c r="AU650" s="17" t="s">
        <v>82</v>
      </c>
    </row>
    <row r="651" spans="2:65" s="13" customFormat="1">
      <c r="B651" s="152"/>
      <c r="D651" s="140" t="s">
        <v>147</v>
      </c>
      <c r="F651" s="154" t="s">
        <v>724</v>
      </c>
      <c r="H651" s="155">
        <v>89.65</v>
      </c>
      <c r="I651" s="156"/>
      <c r="L651" s="152"/>
      <c r="M651" s="157"/>
      <c r="T651" s="158"/>
      <c r="AT651" s="153" t="s">
        <v>147</v>
      </c>
      <c r="AU651" s="153" t="s">
        <v>82</v>
      </c>
      <c r="AV651" s="13" t="s">
        <v>82</v>
      </c>
      <c r="AW651" s="13" t="s">
        <v>4</v>
      </c>
      <c r="AX651" s="13" t="s">
        <v>78</v>
      </c>
      <c r="AY651" s="153" t="s">
        <v>134</v>
      </c>
    </row>
    <row r="652" spans="2:65" s="1" customFormat="1" ht="24.15" customHeight="1">
      <c r="B652" s="32"/>
      <c r="C652" s="127" t="s">
        <v>725</v>
      </c>
      <c r="D652" s="127" t="s">
        <v>136</v>
      </c>
      <c r="E652" s="128" t="s">
        <v>715</v>
      </c>
      <c r="F652" s="129" t="s">
        <v>716</v>
      </c>
      <c r="G652" s="130" t="s">
        <v>139</v>
      </c>
      <c r="H652" s="131">
        <v>81.5</v>
      </c>
      <c r="I652" s="132"/>
      <c r="J652" s="133">
        <f>ROUND(I652*H652,2)</f>
        <v>0</v>
      </c>
      <c r="K652" s="129" t="s">
        <v>140</v>
      </c>
      <c r="L652" s="32"/>
      <c r="M652" s="134" t="s">
        <v>19</v>
      </c>
      <c r="N652" s="135" t="s">
        <v>45</v>
      </c>
      <c r="P652" s="136">
        <f>O652*H652</f>
        <v>0</v>
      </c>
      <c r="Q652" s="136">
        <v>4.0000000000000002E-4</v>
      </c>
      <c r="R652" s="136">
        <f>Q652*H652</f>
        <v>3.2600000000000004E-2</v>
      </c>
      <c r="S652" s="136">
        <v>0</v>
      </c>
      <c r="T652" s="137">
        <f>S652*H652</f>
        <v>0</v>
      </c>
      <c r="AR652" s="138" t="s">
        <v>240</v>
      </c>
      <c r="AT652" s="138" t="s">
        <v>136</v>
      </c>
      <c r="AU652" s="138" t="s">
        <v>82</v>
      </c>
      <c r="AY652" s="17" t="s">
        <v>134</v>
      </c>
      <c r="BE652" s="139">
        <f>IF(N652="základní",J652,0)</f>
        <v>0</v>
      </c>
      <c r="BF652" s="139">
        <f>IF(N652="snížená",J652,0)</f>
        <v>0</v>
      </c>
      <c r="BG652" s="139">
        <f>IF(N652="zákl. přenesená",J652,0)</f>
        <v>0</v>
      </c>
      <c r="BH652" s="139">
        <f>IF(N652="sníž. přenesená",J652,0)</f>
        <v>0</v>
      </c>
      <c r="BI652" s="139">
        <f>IF(N652="nulová",J652,0)</f>
        <v>0</v>
      </c>
      <c r="BJ652" s="17" t="s">
        <v>82</v>
      </c>
      <c r="BK652" s="139">
        <f>ROUND(I652*H652,2)</f>
        <v>0</v>
      </c>
      <c r="BL652" s="17" t="s">
        <v>240</v>
      </c>
      <c r="BM652" s="138" t="s">
        <v>726</v>
      </c>
    </row>
    <row r="653" spans="2:65" s="1" customFormat="1" ht="19.2">
      <c r="B653" s="32"/>
      <c r="D653" s="140" t="s">
        <v>143</v>
      </c>
      <c r="F653" s="141" t="s">
        <v>718</v>
      </c>
      <c r="I653" s="142"/>
      <c r="L653" s="32"/>
      <c r="M653" s="143"/>
      <c r="T653" s="51"/>
      <c r="AT653" s="17" t="s">
        <v>143</v>
      </c>
      <c r="AU653" s="17" t="s">
        <v>82</v>
      </c>
    </row>
    <row r="654" spans="2:65" s="1" customFormat="1">
      <c r="B654" s="32"/>
      <c r="D654" s="144" t="s">
        <v>145</v>
      </c>
      <c r="F654" s="145" t="s">
        <v>719</v>
      </c>
      <c r="I654" s="142"/>
      <c r="L654" s="32"/>
      <c r="M654" s="143"/>
      <c r="T654" s="51"/>
      <c r="AT654" s="17" t="s">
        <v>145</v>
      </c>
      <c r="AU654" s="17" t="s">
        <v>82</v>
      </c>
    </row>
    <row r="655" spans="2:65" s="13" customFormat="1">
      <c r="B655" s="152"/>
      <c r="D655" s="140" t="s">
        <v>147</v>
      </c>
      <c r="E655" s="153" t="s">
        <v>19</v>
      </c>
      <c r="F655" s="154" t="s">
        <v>490</v>
      </c>
      <c r="H655" s="155">
        <v>81.5</v>
      </c>
      <c r="I655" s="156"/>
      <c r="L655" s="152"/>
      <c r="M655" s="157"/>
      <c r="T655" s="158"/>
      <c r="AT655" s="153" t="s">
        <v>147</v>
      </c>
      <c r="AU655" s="153" t="s">
        <v>82</v>
      </c>
      <c r="AV655" s="13" t="s">
        <v>82</v>
      </c>
      <c r="AW655" s="13" t="s">
        <v>35</v>
      </c>
      <c r="AX655" s="13" t="s">
        <v>78</v>
      </c>
      <c r="AY655" s="153" t="s">
        <v>134</v>
      </c>
    </row>
    <row r="656" spans="2:65" s="1" customFormat="1" ht="49.2" customHeight="1">
      <c r="B656" s="32"/>
      <c r="C656" s="166" t="s">
        <v>727</v>
      </c>
      <c r="D656" s="166" t="s">
        <v>217</v>
      </c>
      <c r="E656" s="167" t="s">
        <v>728</v>
      </c>
      <c r="F656" s="168" t="s">
        <v>729</v>
      </c>
      <c r="G656" s="169" t="s">
        <v>139</v>
      </c>
      <c r="H656" s="170">
        <v>89.65</v>
      </c>
      <c r="I656" s="171"/>
      <c r="J656" s="172">
        <f>ROUND(I656*H656,2)</f>
        <v>0</v>
      </c>
      <c r="K656" s="168" t="s">
        <v>140</v>
      </c>
      <c r="L656" s="173"/>
      <c r="M656" s="174" t="s">
        <v>19</v>
      </c>
      <c r="N656" s="175" t="s">
        <v>45</v>
      </c>
      <c r="P656" s="136">
        <f>O656*H656</f>
        <v>0</v>
      </c>
      <c r="Q656" s="136">
        <v>5.3E-3</v>
      </c>
      <c r="R656" s="136">
        <f>Q656*H656</f>
        <v>0.47514500000000004</v>
      </c>
      <c r="S656" s="136">
        <v>0</v>
      </c>
      <c r="T656" s="137">
        <f>S656*H656</f>
        <v>0</v>
      </c>
      <c r="AR656" s="138" t="s">
        <v>383</v>
      </c>
      <c r="AT656" s="138" t="s">
        <v>217</v>
      </c>
      <c r="AU656" s="138" t="s">
        <v>82</v>
      </c>
      <c r="AY656" s="17" t="s">
        <v>134</v>
      </c>
      <c r="BE656" s="139">
        <f>IF(N656="základní",J656,0)</f>
        <v>0</v>
      </c>
      <c r="BF656" s="139">
        <f>IF(N656="snížená",J656,0)</f>
        <v>0</v>
      </c>
      <c r="BG656" s="139">
        <f>IF(N656="zákl. přenesená",J656,0)</f>
        <v>0</v>
      </c>
      <c r="BH656" s="139">
        <f>IF(N656="sníž. přenesená",J656,0)</f>
        <v>0</v>
      </c>
      <c r="BI656" s="139">
        <f>IF(N656="nulová",J656,0)</f>
        <v>0</v>
      </c>
      <c r="BJ656" s="17" t="s">
        <v>82</v>
      </c>
      <c r="BK656" s="139">
        <f>ROUND(I656*H656,2)</f>
        <v>0</v>
      </c>
      <c r="BL656" s="17" t="s">
        <v>240</v>
      </c>
      <c r="BM656" s="138" t="s">
        <v>730</v>
      </c>
    </row>
    <row r="657" spans="2:65" s="1" customFormat="1" ht="28.8">
      <c r="B657" s="32"/>
      <c r="D657" s="140" t="s">
        <v>143</v>
      </c>
      <c r="F657" s="141" t="s">
        <v>729</v>
      </c>
      <c r="I657" s="142"/>
      <c r="L657" s="32"/>
      <c r="M657" s="143"/>
      <c r="T657" s="51"/>
      <c r="AT657" s="17" t="s">
        <v>143</v>
      </c>
      <c r="AU657" s="17" t="s">
        <v>82</v>
      </c>
    </row>
    <row r="658" spans="2:65" s="13" customFormat="1">
      <c r="B658" s="152"/>
      <c r="D658" s="140" t="s">
        <v>147</v>
      </c>
      <c r="F658" s="154" t="s">
        <v>724</v>
      </c>
      <c r="H658" s="155">
        <v>89.65</v>
      </c>
      <c r="I658" s="156"/>
      <c r="L658" s="152"/>
      <c r="M658" s="157"/>
      <c r="T658" s="158"/>
      <c r="AT658" s="153" t="s">
        <v>147</v>
      </c>
      <c r="AU658" s="153" t="s">
        <v>82</v>
      </c>
      <c r="AV658" s="13" t="s">
        <v>82</v>
      </c>
      <c r="AW658" s="13" t="s">
        <v>4</v>
      </c>
      <c r="AX658" s="13" t="s">
        <v>78</v>
      </c>
      <c r="AY658" s="153" t="s">
        <v>134</v>
      </c>
    </row>
    <row r="659" spans="2:65" s="1" customFormat="1" ht="24.15" customHeight="1">
      <c r="B659" s="32"/>
      <c r="C659" s="127" t="s">
        <v>731</v>
      </c>
      <c r="D659" s="127" t="s">
        <v>136</v>
      </c>
      <c r="E659" s="128" t="s">
        <v>732</v>
      </c>
      <c r="F659" s="129" t="s">
        <v>733</v>
      </c>
      <c r="G659" s="130" t="s">
        <v>139</v>
      </c>
      <c r="H659" s="131">
        <v>81.5</v>
      </c>
      <c r="I659" s="132"/>
      <c r="J659" s="133">
        <f>ROUND(I659*H659,2)</f>
        <v>0</v>
      </c>
      <c r="K659" s="129" t="s">
        <v>140</v>
      </c>
      <c r="L659" s="32"/>
      <c r="M659" s="134" t="s">
        <v>19</v>
      </c>
      <c r="N659" s="135" t="s">
        <v>45</v>
      </c>
      <c r="P659" s="136">
        <f>O659*H659</f>
        <v>0</v>
      </c>
      <c r="Q659" s="136">
        <v>8.0000000000000004E-4</v>
      </c>
      <c r="R659" s="136">
        <f>Q659*H659</f>
        <v>6.5200000000000008E-2</v>
      </c>
      <c r="S659" s="136">
        <v>0</v>
      </c>
      <c r="T659" s="137">
        <f>S659*H659</f>
        <v>0</v>
      </c>
      <c r="AR659" s="138" t="s">
        <v>240</v>
      </c>
      <c r="AT659" s="138" t="s">
        <v>136</v>
      </c>
      <c r="AU659" s="138" t="s">
        <v>82</v>
      </c>
      <c r="AY659" s="17" t="s">
        <v>134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7" t="s">
        <v>82</v>
      </c>
      <c r="BK659" s="139">
        <f>ROUND(I659*H659,2)</f>
        <v>0</v>
      </c>
      <c r="BL659" s="17" t="s">
        <v>240</v>
      </c>
      <c r="BM659" s="138" t="s">
        <v>734</v>
      </c>
    </row>
    <row r="660" spans="2:65" s="1" customFormat="1" ht="28.8">
      <c r="B660" s="32"/>
      <c r="D660" s="140" t="s">
        <v>143</v>
      </c>
      <c r="F660" s="141" t="s">
        <v>735</v>
      </c>
      <c r="I660" s="142"/>
      <c r="L660" s="32"/>
      <c r="M660" s="143"/>
      <c r="T660" s="51"/>
      <c r="AT660" s="17" t="s">
        <v>143</v>
      </c>
      <c r="AU660" s="17" t="s">
        <v>82</v>
      </c>
    </row>
    <row r="661" spans="2:65" s="1" customFormat="1">
      <c r="B661" s="32"/>
      <c r="D661" s="144" t="s">
        <v>145</v>
      </c>
      <c r="F661" s="145" t="s">
        <v>736</v>
      </c>
      <c r="I661" s="142"/>
      <c r="L661" s="32"/>
      <c r="M661" s="143"/>
      <c r="T661" s="51"/>
      <c r="AT661" s="17" t="s">
        <v>145</v>
      </c>
      <c r="AU661" s="17" t="s">
        <v>82</v>
      </c>
    </row>
    <row r="662" spans="2:65" s="1" customFormat="1" ht="24.15" customHeight="1">
      <c r="B662" s="32"/>
      <c r="C662" s="127" t="s">
        <v>737</v>
      </c>
      <c r="D662" s="127" t="s">
        <v>136</v>
      </c>
      <c r="E662" s="128" t="s">
        <v>738</v>
      </c>
      <c r="F662" s="129" t="s">
        <v>739</v>
      </c>
      <c r="G662" s="130" t="s">
        <v>333</v>
      </c>
      <c r="H662" s="131">
        <v>76</v>
      </c>
      <c r="I662" s="132"/>
      <c r="J662" s="133">
        <f>ROUND(I662*H662,2)</f>
        <v>0</v>
      </c>
      <c r="K662" s="129" t="s">
        <v>140</v>
      </c>
      <c r="L662" s="32"/>
      <c r="M662" s="134" t="s">
        <v>19</v>
      </c>
      <c r="N662" s="135" t="s">
        <v>45</v>
      </c>
      <c r="P662" s="136">
        <f>O662*H662</f>
        <v>0</v>
      </c>
      <c r="Q662" s="136">
        <v>1.6000000000000001E-4</v>
      </c>
      <c r="R662" s="136">
        <f>Q662*H662</f>
        <v>1.2160000000000001E-2</v>
      </c>
      <c r="S662" s="136">
        <v>0</v>
      </c>
      <c r="T662" s="137">
        <f>S662*H662</f>
        <v>0</v>
      </c>
      <c r="AR662" s="138" t="s">
        <v>240</v>
      </c>
      <c r="AT662" s="138" t="s">
        <v>136</v>
      </c>
      <c r="AU662" s="138" t="s">
        <v>82</v>
      </c>
      <c r="AY662" s="17" t="s">
        <v>134</v>
      </c>
      <c r="BE662" s="139">
        <f>IF(N662="základní",J662,0)</f>
        <v>0</v>
      </c>
      <c r="BF662" s="139">
        <f>IF(N662="snížená",J662,0)</f>
        <v>0</v>
      </c>
      <c r="BG662" s="139">
        <f>IF(N662="zákl. přenesená",J662,0)</f>
        <v>0</v>
      </c>
      <c r="BH662" s="139">
        <f>IF(N662="sníž. přenesená",J662,0)</f>
        <v>0</v>
      </c>
      <c r="BI662" s="139">
        <f>IF(N662="nulová",J662,0)</f>
        <v>0</v>
      </c>
      <c r="BJ662" s="17" t="s">
        <v>82</v>
      </c>
      <c r="BK662" s="139">
        <f>ROUND(I662*H662,2)</f>
        <v>0</v>
      </c>
      <c r="BL662" s="17" t="s">
        <v>240</v>
      </c>
      <c r="BM662" s="138" t="s">
        <v>740</v>
      </c>
    </row>
    <row r="663" spans="2:65" s="1" customFormat="1" ht="19.2">
      <c r="B663" s="32"/>
      <c r="D663" s="140" t="s">
        <v>143</v>
      </c>
      <c r="F663" s="141" t="s">
        <v>741</v>
      </c>
      <c r="I663" s="142"/>
      <c r="L663" s="32"/>
      <c r="M663" s="143"/>
      <c r="T663" s="51"/>
      <c r="AT663" s="17" t="s">
        <v>143</v>
      </c>
      <c r="AU663" s="17" t="s">
        <v>82</v>
      </c>
    </row>
    <row r="664" spans="2:65" s="1" customFormat="1">
      <c r="B664" s="32"/>
      <c r="D664" s="144" t="s">
        <v>145</v>
      </c>
      <c r="F664" s="145" t="s">
        <v>742</v>
      </c>
      <c r="I664" s="142"/>
      <c r="L664" s="32"/>
      <c r="M664" s="143"/>
      <c r="T664" s="51"/>
      <c r="AT664" s="17" t="s">
        <v>145</v>
      </c>
      <c r="AU664" s="17" t="s">
        <v>82</v>
      </c>
    </row>
    <row r="665" spans="2:65" s="1" customFormat="1" ht="33" customHeight="1">
      <c r="B665" s="32"/>
      <c r="C665" s="127" t="s">
        <v>743</v>
      </c>
      <c r="D665" s="127" t="s">
        <v>136</v>
      </c>
      <c r="E665" s="128" t="s">
        <v>744</v>
      </c>
      <c r="F665" s="129" t="s">
        <v>745</v>
      </c>
      <c r="G665" s="130" t="s">
        <v>746</v>
      </c>
      <c r="H665" s="176"/>
      <c r="I665" s="132"/>
      <c r="J665" s="133">
        <f>ROUND(I665*H665,2)</f>
        <v>0</v>
      </c>
      <c r="K665" s="129" t="s">
        <v>140</v>
      </c>
      <c r="L665" s="32"/>
      <c r="M665" s="134" t="s">
        <v>19</v>
      </c>
      <c r="N665" s="135" t="s">
        <v>45</v>
      </c>
      <c r="P665" s="136">
        <f>O665*H665</f>
        <v>0</v>
      </c>
      <c r="Q665" s="136">
        <v>0</v>
      </c>
      <c r="R665" s="136">
        <f>Q665*H665</f>
        <v>0</v>
      </c>
      <c r="S665" s="136">
        <v>0</v>
      </c>
      <c r="T665" s="137">
        <f>S665*H665</f>
        <v>0</v>
      </c>
      <c r="AR665" s="138" t="s">
        <v>240</v>
      </c>
      <c r="AT665" s="138" t="s">
        <v>136</v>
      </c>
      <c r="AU665" s="138" t="s">
        <v>82</v>
      </c>
      <c r="AY665" s="17" t="s">
        <v>134</v>
      </c>
      <c r="BE665" s="139">
        <f>IF(N665="základní",J665,0)</f>
        <v>0</v>
      </c>
      <c r="BF665" s="139">
        <f>IF(N665="snížená",J665,0)</f>
        <v>0</v>
      </c>
      <c r="BG665" s="139">
        <f>IF(N665="zákl. přenesená",J665,0)</f>
        <v>0</v>
      </c>
      <c r="BH665" s="139">
        <f>IF(N665="sníž. přenesená",J665,0)</f>
        <v>0</v>
      </c>
      <c r="BI665" s="139">
        <f>IF(N665="nulová",J665,0)</f>
        <v>0</v>
      </c>
      <c r="BJ665" s="17" t="s">
        <v>82</v>
      </c>
      <c r="BK665" s="139">
        <f>ROUND(I665*H665,2)</f>
        <v>0</v>
      </c>
      <c r="BL665" s="17" t="s">
        <v>240</v>
      </c>
      <c r="BM665" s="138" t="s">
        <v>747</v>
      </c>
    </row>
    <row r="666" spans="2:65" s="1" customFormat="1" ht="28.8">
      <c r="B666" s="32"/>
      <c r="D666" s="140" t="s">
        <v>143</v>
      </c>
      <c r="F666" s="141" t="s">
        <v>748</v>
      </c>
      <c r="I666" s="142"/>
      <c r="L666" s="32"/>
      <c r="M666" s="143"/>
      <c r="T666" s="51"/>
      <c r="AT666" s="17" t="s">
        <v>143</v>
      </c>
      <c r="AU666" s="17" t="s">
        <v>82</v>
      </c>
    </row>
    <row r="667" spans="2:65" s="1" customFormat="1">
      <c r="B667" s="32"/>
      <c r="D667" s="144" t="s">
        <v>145</v>
      </c>
      <c r="F667" s="145" t="s">
        <v>749</v>
      </c>
      <c r="I667" s="142"/>
      <c r="L667" s="32"/>
      <c r="M667" s="143"/>
      <c r="T667" s="51"/>
      <c r="AT667" s="17" t="s">
        <v>145</v>
      </c>
      <c r="AU667" s="17" t="s">
        <v>82</v>
      </c>
    </row>
    <row r="668" spans="2:65" s="11" customFormat="1" ht="22.95" customHeight="1">
      <c r="B668" s="115"/>
      <c r="D668" s="116" t="s">
        <v>72</v>
      </c>
      <c r="E668" s="125" t="s">
        <v>750</v>
      </c>
      <c r="F668" s="125" t="s">
        <v>751</v>
      </c>
      <c r="I668" s="118"/>
      <c r="J668" s="126">
        <f>BK668</f>
        <v>0</v>
      </c>
      <c r="L668" s="115"/>
      <c r="M668" s="120"/>
      <c r="P668" s="121">
        <f>SUM(P669:P675)</f>
        <v>0</v>
      </c>
      <c r="R668" s="121">
        <f>SUM(R669:R675)</f>
        <v>0</v>
      </c>
      <c r="T668" s="122">
        <f>SUM(T669:T675)</f>
        <v>0.74890000000000001</v>
      </c>
      <c r="AR668" s="116" t="s">
        <v>82</v>
      </c>
      <c r="AT668" s="123" t="s">
        <v>72</v>
      </c>
      <c r="AU668" s="123" t="s">
        <v>78</v>
      </c>
      <c r="AY668" s="116" t="s">
        <v>134</v>
      </c>
      <c r="BK668" s="124">
        <f>SUM(BK669:BK675)</f>
        <v>0</v>
      </c>
    </row>
    <row r="669" spans="2:65" s="1" customFormat="1" ht="33" customHeight="1">
      <c r="B669" s="32"/>
      <c r="C669" s="127" t="s">
        <v>752</v>
      </c>
      <c r="D669" s="127" t="s">
        <v>136</v>
      </c>
      <c r="E669" s="128" t="s">
        <v>753</v>
      </c>
      <c r="F669" s="129" t="s">
        <v>754</v>
      </c>
      <c r="G669" s="130" t="s">
        <v>139</v>
      </c>
      <c r="H669" s="131">
        <v>374</v>
      </c>
      <c r="I669" s="132"/>
      <c r="J669" s="133">
        <f>ROUND(I669*H669,2)</f>
        <v>0</v>
      </c>
      <c r="K669" s="129" t="s">
        <v>140</v>
      </c>
      <c r="L669" s="32"/>
      <c r="M669" s="134" t="s">
        <v>19</v>
      </c>
      <c r="N669" s="135" t="s">
        <v>45</v>
      </c>
      <c r="P669" s="136">
        <f>O669*H669</f>
        <v>0</v>
      </c>
      <c r="Q669" s="136">
        <v>0</v>
      </c>
      <c r="R669" s="136">
        <f>Q669*H669</f>
        <v>0</v>
      </c>
      <c r="S669" s="136">
        <v>2E-3</v>
      </c>
      <c r="T669" s="137">
        <f>S669*H669</f>
        <v>0.748</v>
      </c>
      <c r="AR669" s="138" t="s">
        <v>240</v>
      </c>
      <c r="AT669" s="138" t="s">
        <v>136</v>
      </c>
      <c r="AU669" s="138" t="s">
        <v>82</v>
      </c>
      <c r="AY669" s="17" t="s">
        <v>134</v>
      </c>
      <c r="BE669" s="139">
        <f>IF(N669="základní",J669,0)</f>
        <v>0</v>
      </c>
      <c r="BF669" s="139">
        <f>IF(N669="snížená",J669,0)</f>
        <v>0</v>
      </c>
      <c r="BG669" s="139">
        <f>IF(N669="zákl. přenesená",J669,0)</f>
        <v>0</v>
      </c>
      <c r="BH669" s="139">
        <f>IF(N669="sníž. přenesená",J669,0)</f>
        <v>0</v>
      </c>
      <c r="BI669" s="139">
        <f>IF(N669="nulová",J669,0)</f>
        <v>0</v>
      </c>
      <c r="BJ669" s="17" t="s">
        <v>82</v>
      </c>
      <c r="BK669" s="139">
        <f>ROUND(I669*H669,2)</f>
        <v>0</v>
      </c>
      <c r="BL669" s="17" t="s">
        <v>240</v>
      </c>
      <c r="BM669" s="138" t="s">
        <v>755</v>
      </c>
    </row>
    <row r="670" spans="2:65" s="1" customFormat="1" ht="28.8">
      <c r="B670" s="32"/>
      <c r="D670" s="140" t="s">
        <v>143</v>
      </c>
      <c r="F670" s="141" t="s">
        <v>756</v>
      </c>
      <c r="I670" s="142"/>
      <c r="L670" s="32"/>
      <c r="M670" s="143"/>
      <c r="T670" s="51"/>
      <c r="AT670" s="17" t="s">
        <v>143</v>
      </c>
      <c r="AU670" s="17" t="s">
        <v>82</v>
      </c>
    </row>
    <row r="671" spans="2:65" s="1" customFormat="1">
      <c r="B671" s="32"/>
      <c r="D671" s="144" t="s">
        <v>145</v>
      </c>
      <c r="F671" s="145" t="s">
        <v>757</v>
      </c>
      <c r="I671" s="142"/>
      <c r="L671" s="32"/>
      <c r="M671" s="143"/>
      <c r="T671" s="51"/>
      <c r="AT671" s="17" t="s">
        <v>145</v>
      </c>
      <c r="AU671" s="17" t="s">
        <v>82</v>
      </c>
    </row>
    <row r="672" spans="2:65" s="13" customFormat="1">
      <c r="B672" s="152"/>
      <c r="D672" s="140" t="s">
        <v>147</v>
      </c>
      <c r="E672" s="153" t="s">
        <v>19</v>
      </c>
      <c r="F672" s="154" t="s">
        <v>758</v>
      </c>
      <c r="H672" s="155">
        <v>374</v>
      </c>
      <c r="I672" s="156"/>
      <c r="L672" s="152"/>
      <c r="M672" s="157"/>
      <c r="T672" s="158"/>
      <c r="AT672" s="153" t="s">
        <v>147</v>
      </c>
      <c r="AU672" s="153" t="s">
        <v>82</v>
      </c>
      <c r="AV672" s="13" t="s">
        <v>82</v>
      </c>
      <c r="AW672" s="13" t="s">
        <v>35</v>
      </c>
      <c r="AX672" s="13" t="s">
        <v>78</v>
      </c>
      <c r="AY672" s="153" t="s">
        <v>134</v>
      </c>
    </row>
    <row r="673" spans="2:65" s="1" customFormat="1" ht="21.75" customHeight="1">
      <c r="B673" s="32"/>
      <c r="C673" s="127" t="s">
        <v>759</v>
      </c>
      <c r="D673" s="127" t="s">
        <v>136</v>
      </c>
      <c r="E673" s="128" t="s">
        <v>760</v>
      </c>
      <c r="F673" s="129" t="s">
        <v>761</v>
      </c>
      <c r="G673" s="130" t="s">
        <v>561</v>
      </c>
      <c r="H673" s="131">
        <v>3</v>
      </c>
      <c r="I673" s="132"/>
      <c r="J673" s="133">
        <f>ROUND(I673*H673,2)</f>
        <v>0</v>
      </c>
      <c r="K673" s="129" t="s">
        <v>140</v>
      </c>
      <c r="L673" s="32"/>
      <c r="M673" s="134" t="s">
        <v>19</v>
      </c>
      <c r="N673" s="135" t="s">
        <v>45</v>
      </c>
      <c r="P673" s="136">
        <f>O673*H673</f>
        <v>0</v>
      </c>
      <c r="Q673" s="136">
        <v>0</v>
      </c>
      <c r="R673" s="136">
        <f>Q673*H673</f>
        <v>0</v>
      </c>
      <c r="S673" s="136">
        <v>2.9999999999999997E-4</v>
      </c>
      <c r="T673" s="137">
        <f>S673*H673</f>
        <v>8.9999999999999998E-4</v>
      </c>
      <c r="AR673" s="138" t="s">
        <v>240</v>
      </c>
      <c r="AT673" s="138" t="s">
        <v>136</v>
      </c>
      <c r="AU673" s="138" t="s">
        <v>82</v>
      </c>
      <c r="AY673" s="17" t="s">
        <v>134</v>
      </c>
      <c r="BE673" s="139">
        <f>IF(N673="základní",J673,0)</f>
        <v>0</v>
      </c>
      <c r="BF673" s="139">
        <f>IF(N673="snížená",J673,0)</f>
        <v>0</v>
      </c>
      <c r="BG673" s="139">
        <f>IF(N673="zákl. přenesená",J673,0)</f>
        <v>0</v>
      </c>
      <c r="BH673" s="139">
        <f>IF(N673="sníž. přenesená",J673,0)</f>
        <v>0</v>
      </c>
      <c r="BI673" s="139">
        <f>IF(N673="nulová",J673,0)</f>
        <v>0</v>
      </c>
      <c r="BJ673" s="17" t="s">
        <v>82</v>
      </c>
      <c r="BK673" s="139">
        <f>ROUND(I673*H673,2)</f>
        <v>0</v>
      </c>
      <c r="BL673" s="17" t="s">
        <v>240</v>
      </c>
      <c r="BM673" s="138" t="s">
        <v>762</v>
      </c>
    </row>
    <row r="674" spans="2:65" s="1" customFormat="1" ht="19.2">
      <c r="B674" s="32"/>
      <c r="D674" s="140" t="s">
        <v>143</v>
      </c>
      <c r="F674" s="141" t="s">
        <v>763</v>
      </c>
      <c r="I674" s="142"/>
      <c r="L674" s="32"/>
      <c r="M674" s="143"/>
      <c r="T674" s="51"/>
      <c r="AT674" s="17" t="s">
        <v>143</v>
      </c>
      <c r="AU674" s="17" t="s">
        <v>82</v>
      </c>
    </row>
    <row r="675" spans="2:65" s="1" customFormat="1">
      <c r="B675" s="32"/>
      <c r="D675" s="144" t="s">
        <v>145</v>
      </c>
      <c r="F675" s="145" t="s">
        <v>764</v>
      </c>
      <c r="I675" s="142"/>
      <c r="L675" s="32"/>
      <c r="M675" s="143"/>
      <c r="T675" s="51"/>
      <c r="AT675" s="17" t="s">
        <v>145</v>
      </c>
      <c r="AU675" s="17" t="s">
        <v>82</v>
      </c>
    </row>
    <row r="676" spans="2:65" s="11" customFormat="1" ht="22.95" customHeight="1">
      <c r="B676" s="115"/>
      <c r="D676" s="116" t="s">
        <v>72</v>
      </c>
      <c r="E676" s="125" t="s">
        <v>765</v>
      </c>
      <c r="F676" s="125" t="s">
        <v>766</v>
      </c>
      <c r="I676" s="118"/>
      <c r="J676" s="126">
        <f>BK676</f>
        <v>0</v>
      </c>
      <c r="L676" s="115"/>
      <c r="M676" s="120"/>
      <c r="P676" s="121">
        <f>SUM(P677:P720)</f>
        <v>0</v>
      </c>
      <c r="R676" s="121">
        <f>SUM(R677:R720)</f>
        <v>2.7454420000000006</v>
      </c>
      <c r="T676" s="122">
        <f>SUM(T677:T720)</f>
        <v>0.50224999999999997</v>
      </c>
      <c r="AR676" s="116" t="s">
        <v>82</v>
      </c>
      <c r="AT676" s="123" t="s">
        <v>72</v>
      </c>
      <c r="AU676" s="123" t="s">
        <v>78</v>
      </c>
      <c r="AY676" s="116" t="s">
        <v>134</v>
      </c>
      <c r="BK676" s="124">
        <f>SUM(BK677:BK720)</f>
        <v>0</v>
      </c>
    </row>
    <row r="677" spans="2:65" s="1" customFormat="1" ht="24.15" customHeight="1">
      <c r="B677" s="32"/>
      <c r="C677" s="127" t="s">
        <v>767</v>
      </c>
      <c r="D677" s="127" t="s">
        <v>136</v>
      </c>
      <c r="E677" s="128" t="s">
        <v>768</v>
      </c>
      <c r="F677" s="129" t="s">
        <v>769</v>
      </c>
      <c r="G677" s="130" t="s">
        <v>139</v>
      </c>
      <c r="H677" s="131">
        <v>287</v>
      </c>
      <c r="I677" s="132"/>
      <c r="J677" s="133">
        <f>ROUND(I677*H677,2)</f>
        <v>0</v>
      </c>
      <c r="K677" s="129" t="s">
        <v>140</v>
      </c>
      <c r="L677" s="32"/>
      <c r="M677" s="134" t="s">
        <v>19</v>
      </c>
      <c r="N677" s="135" t="s">
        <v>45</v>
      </c>
      <c r="P677" s="136">
        <f>O677*H677</f>
        <v>0</v>
      </c>
      <c r="Q677" s="136">
        <v>0</v>
      </c>
      <c r="R677" s="136">
        <f>Q677*H677</f>
        <v>0</v>
      </c>
      <c r="S677" s="136">
        <v>1.75E-3</v>
      </c>
      <c r="T677" s="137">
        <f>S677*H677</f>
        <v>0.50224999999999997</v>
      </c>
      <c r="AR677" s="138" t="s">
        <v>240</v>
      </c>
      <c r="AT677" s="138" t="s">
        <v>136</v>
      </c>
      <c r="AU677" s="138" t="s">
        <v>82</v>
      </c>
      <c r="AY677" s="17" t="s">
        <v>134</v>
      </c>
      <c r="BE677" s="139">
        <f>IF(N677="základní",J677,0)</f>
        <v>0</v>
      </c>
      <c r="BF677" s="139">
        <f>IF(N677="snížená",J677,0)</f>
        <v>0</v>
      </c>
      <c r="BG677" s="139">
        <f>IF(N677="zákl. přenesená",J677,0)</f>
        <v>0</v>
      </c>
      <c r="BH677" s="139">
        <f>IF(N677="sníž. přenesená",J677,0)</f>
        <v>0</v>
      </c>
      <c r="BI677" s="139">
        <f>IF(N677="nulová",J677,0)</f>
        <v>0</v>
      </c>
      <c r="BJ677" s="17" t="s">
        <v>82</v>
      </c>
      <c r="BK677" s="139">
        <f>ROUND(I677*H677,2)</f>
        <v>0</v>
      </c>
      <c r="BL677" s="17" t="s">
        <v>240</v>
      </c>
      <c r="BM677" s="138" t="s">
        <v>770</v>
      </c>
    </row>
    <row r="678" spans="2:65" s="1" customFormat="1" ht="28.8">
      <c r="B678" s="32"/>
      <c r="D678" s="140" t="s">
        <v>143</v>
      </c>
      <c r="F678" s="141" t="s">
        <v>771</v>
      </c>
      <c r="I678" s="142"/>
      <c r="L678" s="32"/>
      <c r="M678" s="143"/>
      <c r="T678" s="51"/>
      <c r="AT678" s="17" t="s">
        <v>143</v>
      </c>
      <c r="AU678" s="17" t="s">
        <v>82</v>
      </c>
    </row>
    <row r="679" spans="2:65" s="1" customFormat="1">
      <c r="B679" s="32"/>
      <c r="D679" s="144" t="s">
        <v>145</v>
      </c>
      <c r="F679" s="145" t="s">
        <v>772</v>
      </c>
      <c r="I679" s="142"/>
      <c r="L679" s="32"/>
      <c r="M679" s="143"/>
      <c r="T679" s="51"/>
      <c r="AT679" s="17" t="s">
        <v>145</v>
      </c>
      <c r="AU679" s="17" t="s">
        <v>82</v>
      </c>
    </row>
    <row r="680" spans="2:65" s="12" customFormat="1">
      <c r="B680" s="146"/>
      <c r="D680" s="140" t="s">
        <v>147</v>
      </c>
      <c r="E680" s="147" t="s">
        <v>19</v>
      </c>
      <c r="F680" s="148" t="s">
        <v>773</v>
      </c>
      <c r="H680" s="147" t="s">
        <v>19</v>
      </c>
      <c r="I680" s="149"/>
      <c r="L680" s="146"/>
      <c r="M680" s="150"/>
      <c r="T680" s="151"/>
      <c r="AT680" s="147" t="s">
        <v>147</v>
      </c>
      <c r="AU680" s="147" t="s">
        <v>82</v>
      </c>
      <c r="AV680" s="12" t="s">
        <v>78</v>
      </c>
      <c r="AW680" s="12" t="s">
        <v>35</v>
      </c>
      <c r="AX680" s="12" t="s">
        <v>73</v>
      </c>
      <c r="AY680" s="147" t="s">
        <v>134</v>
      </c>
    </row>
    <row r="681" spans="2:65" s="13" customFormat="1">
      <c r="B681" s="152"/>
      <c r="D681" s="140" t="s">
        <v>147</v>
      </c>
      <c r="E681" s="153" t="s">
        <v>19</v>
      </c>
      <c r="F681" s="154" t="s">
        <v>680</v>
      </c>
      <c r="H681" s="155">
        <v>77</v>
      </c>
      <c r="I681" s="156"/>
      <c r="L681" s="152"/>
      <c r="M681" s="157"/>
      <c r="T681" s="158"/>
      <c r="AT681" s="153" t="s">
        <v>147</v>
      </c>
      <c r="AU681" s="153" t="s">
        <v>82</v>
      </c>
      <c r="AV681" s="13" t="s">
        <v>82</v>
      </c>
      <c r="AW681" s="13" t="s">
        <v>35</v>
      </c>
      <c r="AX681" s="13" t="s">
        <v>73</v>
      </c>
      <c r="AY681" s="153" t="s">
        <v>134</v>
      </c>
    </row>
    <row r="682" spans="2:65" s="12" customFormat="1">
      <c r="B682" s="146"/>
      <c r="D682" s="140" t="s">
        <v>147</v>
      </c>
      <c r="E682" s="147" t="s">
        <v>19</v>
      </c>
      <c r="F682" s="148" t="s">
        <v>774</v>
      </c>
      <c r="H682" s="147" t="s">
        <v>19</v>
      </c>
      <c r="I682" s="149"/>
      <c r="L682" s="146"/>
      <c r="M682" s="150"/>
      <c r="T682" s="151"/>
      <c r="AT682" s="147" t="s">
        <v>147</v>
      </c>
      <c r="AU682" s="147" t="s">
        <v>82</v>
      </c>
      <c r="AV682" s="12" t="s">
        <v>78</v>
      </c>
      <c r="AW682" s="12" t="s">
        <v>35</v>
      </c>
      <c r="AX682" s="12" t="s">
        <v>73</v>
      </c>
      <c r="AY682" s="147" t="s">
        <v>134</v>
      </c>
    </row>
    <row r="683" spans="2:65" s="13" customFormat="1">
      <c r="B683" s="152"/>
      <c r="D683" s="140" t="s">
        <v>147</v>
      </c>
      <c r="E683" s="153" t="s">
        <v>19</v>
      </c>
      <c r="F683" s="154" t="s">
        <v>775</v>
      </c>
      <c r="H683" s="155">
        <v>210</v>
      </c>
      <c r="I683" s="156"/>
      <c r="L683" s="152"/>
      <c r="M683" s="157"/>
      <c r="T683" s="158"/>
      <c r="AT683" s="153" t="s">
        <v>147</v>
      </c>
      <c r="AU683" s="153" t="s">
        <v>82</v>
      </c>
      <c r="AV683" s="13" t="s">
        <v>82</v>
      </c>
      <c r="AW683" s="13" t="s">
        <v>35</v>
      </c>
      <c r="AX683" s="13" t="s">
        <v>73</v>
      </c>
      <c r="AY683" s="153" t="s">
        <v>134</v>
      </c>
    </row>
    <row r="684" spans="2:65" s="14" customFormat="1">
      <c r="B684" s="159"/>
      <c r="D684" s="140" t="s">
        <v>147</v>
      </c>
      <c r="E684" s="160" t="s">
        <v>19</v>
      </c>
      <c r="F684" s="161" t="s">
        <v>186</v>
      </c>
      <c r="H684" s="162">
        <v>287</v>
      </c>
      <c r="I684" s="163"/>
      <c r="L684" s="159"/>
      <c r="M684" s="164"/>
      <c r="T684" s="165"/>
      <c r="AT684" s="160" t="s">
        <v>147</v>
      </c>
      <c r="AU684" s="160" t="s">
        <v>82</v>
      </c>
      <c r="AV684" s="14" t="s">
        <v>141</v>
      </c>
      <c r="AW684" s="14" t="s">
        <v>35</v>
      </c>
      <c r="AX684" s="14" t="s">
        <v>78</v>
      </c>
      <c r="AY684" s="160" t="s">
        <v>134</v>
      </c>
    </row>
    <row r="685" spans="2:65" s="1" customFormat="1" ht="24.15" customHeight="1">
      <c r="B685" s="32"/>
      <c r="C685" s="127" t="s">
        <v>776</v>
      </c>
      <c r="D685" s="127" t="s">
        <v>136</v>
      </c>
      <c r="E685" s="128" t="s">
        <v>777</v>
      </c>
      <c r="F685" s="129" t="s">
        <v>778</v>
      </c>
      <c r="G685" s="130" t="s">
        <v>139</v>
      </c>
      <c r="H685" s="131">
        <v>287</v>
      </c>
      <c r="I685" s="132"/>
      <c r="J685" s="133">
        <f>ROUND(I685*H685,2)</f>
        <v>0</v>
      </c>
      <c r="K685" s="129" t="s">
        <v>140</v>
      </c>
      <c r="L685" s="32"/>
      <c r="M685" s="134" t="s">
        <v>19</v>
      </c>
      <c r="N685" s="135" t="s">
        <v>45</v>
      </c>
      <c r="P685" s="136">
        <f>O685*H685</f>
        <v>0</v>
      </c>
      <c r="Q685" s="136">
        <v>0</v>
      </c>
      <c r="R685" s="136">
        <f>Q685*H685</f>
        <v>0</v>
      </c>
      <c r="S685" s="136">
        <v>0</v>
      </c>
      <c r="T685" s="137">
        <f>S685*H685</f>
        <v>0</v>
      </c>
      <c r="AR685" s="138" t="s">
        <v>240</v>
      </c>
      <c r="AT685" s="138" t="s">
        <v>136</v>
      </c>
      <c r="AU685" s="138" t="s">
        <v>82</v>
      </c>
      <c r="AY685" s="17" t="s">
        <v>134</v>
      </c>
      <c r="BE685" s="139">
        <f>IF(N685="základní",J685,0)</f>
        <v>0</v>
      </c>
      <c r="BF685" s="139">
        <f>IF(N685="snížená",J685,0)</f>
        <v>0</v>
      </c>
      <c r="BG685" s="139">
        <f>IF(N685="zákl. přenesená",J685,0)</f>
        <v>0</v>
      </c>
      <c r="BH685" s="139">
        <f>IF(N685="sníž. přenesená",J685,0)</f>
        <v>0</v>
      </c>
      <c r="BI685" s="139">
        <f>IF(N685="nulová",J685,0)</f>
        <v>0</v>
      </c>
      <c r="BJ685" s="17" t="s">
        <v>82</v>
      </c>
      <c r="BK685" s="139">
        <f>ROUND(I685*H685,2)</f>
        <v>0</v>
      </c>
      <c r="BL685" s="17" t="s">
        <v>240</v>
      </c>
      <c r="BM685" s="138" t="s">
        <v>779</v>
      </c>
    </row>
    <row r="686" spans="2:65" s="1" customFormat="1" ht="28.8">
      <c r="B686" s="32"/>
      <c r="D686" s="140" t="s">
        <v>143</v>
      </c>
      <c r="F686" s="141" t="s">
        <v>780</v>
      </c>
      <c r="I686" s="142"/>
      <c r="L686" s="32"/>
      <c r="M686" s="143"/>
      <c r="T686" s="51"/>
      <c r="AT686" s="17" t="s">
        <v>143</v>
      </c>
      <c r="AU686" s="17" t="s">
        <v>82</v>
      </c>
    </row>
    <row r="687" spans="2:65" s="1" customFormat="1">
      <c r="B687" s="32"/>
      <c r="D687" s="144" t="s">
        <v>145</v>
      </c>
      <c r="F687" s="145" t="s">
        <v>781</v>
      </c>
      <c r="I687" s="142"/>
      <c r="L687" s="32"/>
      <c r="M687" s="143"/>
      <c r="T687" s="51"/>
      <c r="AT687" s="17" t="s">
        <v>145</v>
      </c>
      <c r="AU687" s="17" t="s">
        <v>82</v>
      </c>
    </row>
    <row r="688" spans="2:65" s="12" customFormat="1">
      <c r="B688" s="146"/>
      <c r="D688" s="140" t="s">
        <v>147</v>
      </c>
      <c r="E688" s="147" t="s">
        <v>19</v>
      </c>
      <c r="F688" s="148" t="s">
        <v>782</v>
      </c>
      <c r="H688" s="147" t="s">
        <v>19</v>
      </c>
      <c r="I688" s="149"/>
      <c r="L688" s="146"/>
      <c r="M688" s="150"/>
      <c r="T688" s="151"/>
      <c r="AT688" s="147" t="s">
        <v>147</v>
      </c>
      <c r="AU688" s="147" t="s">
        <v>82</v>
      </c>
      <c r="AV688" s="12" t="s">
        <v>78</v>
      </c>
      <c r="AW688" s="12" t="s">
        <v>35</v>
      </c>
      <c r="AX688" s="12" t="s">
        <v>73</v>
      </c>
      <c r="AY688" s="147" t="s">
        <v>134</v>
      </c>
    </row>
    <row r="689" spans="2:65" s="12" customFormat="1">
      <c r="B689" s="146"/>
      <c r="D689" s="140" t="s">
        <v>147</v>
      </c>
      <c r="E689" s="147" t="s">
        <v>19</v>
      </c>
      <c r="F689" s="148" t="s">
        <v>773</v>
      </c>
      <c r="H689" s="147" t="s">
        <v>19</v>
      </c>
      <c r="I689" s="149"/>
      <c r="L689" s="146"/>
      <c r="M689" s="150"/>
      <c r="T689" s="151"/>
      <c r="AT689" s="147" t="s">
        <v>147</v>
      </c>
      <c r="AU689" s="147" t="s">
        <v>82</v>
      </c>
      <c r="AV689" s="12" t="s">
        <v>78</v>
      </c>
      <c r="AW689" s="12" t="s">
        <v>35</v>
      </c>
      <c r="AX689" s="12" t="s">
        <v>73</v>
      </c>
      <c r="AY689" s="147" t="s">
        <v>134</v>
      </c>
    </row>
    <row r="690" spans="2:65" s="13" customFormat="1">
      <c r="B690" s="152"/>
      <c r="D690" s="140" t="s">
        <v>147</v>
      </c>
      <c r="E690" s="153" t="s">
        <v>19</v>
      </c>
      <c r="F690" s="154" t="s">
        <v>680</v>
      </c>
      <c r="H690" s="155">
        <v>77</v>
      </c>
      <c r="I690" s="156"/>
      <c r="L690" s="152"/>
      <c r="M690" s="157"/>
      <c r="T690" s="158"/>
      <c r="AT690" s="153" t="s">
        <v>147</v>
      </c>
      <c r="AU690" s="153" t="s">
        <v>82</v>
      </c>
      <c r="AV690" s="13" t="s">
        <v>82</v>
      </c>
      <c r="AW690" s="13" t="s">
        <v>35</v>
      </c>
      <c r="AX690" s="13" t="s">
        <v>73</v>
      </c>
      <c r="AY690" s="153" t="s">
        <v>134</v>
      </c>
    </row>
    <row r="691" spans="2:65" s="12" customFormat="1">
      <c r="B691" s="146"/>
      <c r="D691" s="140" t="s">
        <v>147</v>
      </c>
      <c r="E691" s="147" t="s">
        <v>19</v>
      </c>
      <c r="F691" s="148" t="s">
        <v>774</v>
      </c>
      <c r="H691" s="147" t="s">
        <v>19</v>
      </c>
      <c r="I691" s="149"/>
      <c r="L691" s="146"/>
      <c r="M691" s="150"/>
      <c r="T691" s="151"/>
      <c r="AT691" s="147" t="s">
        <v>147</v>
      </c>
      <c r="AU691" s="147" t="s">
        <v>82</v>
      </c>
      <c r="AV691" s="12" t="s">
        <v>78</v>
      </c>
      <c r="AW691" s="12" t="s">
        <v>35</v>
      </c>
      <c r="AX691" s="12" t="s">
        <v>73</v>
      </c>
      <c r="AY691" s="147" t="s">
        <v>134</v>
      </c>
    </row>
    <row r="692" spans="2:65" s="13" customFormat="1">
      <c r="B692" s="152"/>
      <c r="D692" s="140" t="s">
        <v>147</v>
      </c>
      <c r="E692" s="153" t="s">
        <v>19</v>
      </c>
      <c r="F692" s="154" t="s">
        <v>775</v>
      </c>
      <c r="H692" s="155">
        <v>210</v>
      </c>
      <c r="I692" s="156"/>
      <c r="L692" s="152"/>
      <c r="M692" s="157"/>
      <c r="T692" s="158"/>
      <c r="AT692" s="153" t="s">
        <v>147</v>
      </c>
      <c r="AU692" s="153" t="s">
        <v>82</v>
      </c>
      <c r="AV692" s="13" t="s">
        <v>82</v>
      </c>
      <c r="AW692" s="13" t="s">
        <v>35</v>
      </c>
      <c r="AX692" s="13" t="s">
        <v>73</v>
      </c>
      <c r="AY692" s="153" t="s">
        <v>134</v>
      </c>
    </row>
    <row r="693" spans="2:65" s="14" customFormat="1">
      <c r="B693" s="159"/>
      <c r="D693" s="140" t="s">
        <v>147</v>
      </c>
      <c r="E693" s="160" t="s">
        <v>19</v>
      </c>
      <c r="F693" s="161" t="s">
        <v>186</v>
      </c>
      <c r="H693" s="162">
        <v>287</v>
      </c>
      <c r="I693" s="163"/>
      <c r="L693" s="159"/>
      <c r="M693" s="164"/>
      <c r="T693" s="165"/>
      <c r="AT693" s="160" t="s">
        <v>147</v>
      </c>
      <c r="AU693" s="160" t="s">
        <v>82</v>
      </c>
      <c r="AV693" s="14" t="s">
        <v>141</v>
      </c>
      <c r="AW693" s="14" t="s">
        <v>35</v>
      </c>
      <c r="AX693" s="14" t="s">
        <v>78</v>
      </c>
      <c r="AY693" s="160" t="s">
        <v>134</v>
      </c>
    </row>
    <row r="694" spans="2:65" s="1" customFormat="1" ht="24.15" customHeight="1">
      <c r="B694" s="32"/>
      <c r="C694" s="166" t="s">
        <v>644</v>
      </c>
      <c r="D694" s="166" t="s">
        <v>217</v>
      </c>
      <c r="E694" s="167" t="s">
        <v>783</v>
      </c>
      <c r="F694" s="168" t="s">
        <v>784</v>
      </c>
      <c r="G694" s="169" t="s">
        <v>139</v>
      </c>
      <c r="H694" s="170">
        <v>582.61</v>
      </c>
      <c r="I694" s="171"/>
      <c r="J694" s="172">
        <f>ROUND(I694*H694,2)</f>
        <v>0</v>
      </c>
      <c r="K694" s="168" t="s">
        <v>140</v>
      </c>
      <c r="L694" s="173"/>
      <c r="M694" s="174" t="s">
        <v>19</v>
      </c>
      <c r="N694" s="175" t="s">
        <v>45</v>
      </c>
      <c r="P694" s="136">
        <f>O694*H694</f>
        <v>0</v>
      </c>
      <c r="Q694" s="136">
        <v>4.1999999999999997E-3</v>
      </c>
      <c r="R694" s="136">
        <f>Q694*H694</f>
        <v>2.4469620000000001</v>
      </c>
      <c r="S694" s="136">
        <v>0</v>
      </c>
      <c r="T694" s="137">
        <f>S694*H694</f>
        <v>0</v>
      </c>
      <c r="AR694" s="138" t="s">
        <v>383</v>
      </c>
      <c r="AT694" s="138" t="s">
        <v>217</v>
      </c>
      <c r="AU694" s="138" t="s">
        <v>82</v>
      </c>
      <c r="AY694" s="17" t="s">
        <v>134</v>
      </c>
      <c r="BE694" s="139">
        <f>IF(N694="základní",J694,0)</f>
        <v>0</v>
      </c>
      <c r="BF694" s="139">
        <f>IF(N694="snížená",J694,0)</f>
        <v>0</v>
      </c>
      <c r="BG694" s="139">
        <f>IF(N694="zákl. přenesená",J694,0)</f>
        <v>0</v>
      </c>
      <c r="BH694" s="139">
        <f>IF(N694="sníž. přenesená",J694,0)</f>
        <v>0</v>
      </c>
      <c r="BI694" s="139">
        <f>IF(N694="nulová",J694,0)</f>
        <v>0</v>
      </c>
      <c r="BJ694" s="17" t="s">
        <v>82</v>
      </c>
      <c r="BK694" s="139">
        <f>ROUND(I694*H694,2)</f>
        <v>0</v>
      </c>
      <c r="BL694" s="17" t="s">
        <v>240</v>
      </c>
      <c r="BM694" s="138" t="s">
        <v>785</v>
      </c>
    </row>
    <row r="695" spans="2:65" s="1" customFormat="1" ht="19.2">
      <c r="B695" s="32"/>
      <c r="D695" s="140" t="s">
        <v>143</v>
      </c>
      <c r="F695" s="141" t="s">
        <v>784</v>
      </c>
      <c r="I695" s="142"/>
      <c r="L695" s="32"/>
      <c r="M695" s="143"/>
      <c r="T695" s="51"/>
      <c r="AT695" s="17" t="s">
        <v>143</v>
      </c>
      <c r="AU695" s="17" t="s">
        <v>82</v>
      </c>
    </row>
    <row r="696" spans="2:65" s="13" customFormat="1">
      <c r="B696" s="152"/>
      <c r="D696" s="140" t="s">
        <v>147</v>
      </c>
      <c r="F696" s="154" t="s">
        <v>786</v>
      </c>
      <c r="H696" s="155">
        <v>582.61</v>
      </c>
      <c r="I696" s="156"/>
      <c r="L696" s="152"/>
      <c r="M696" s="157"/>
      <c r="T696" s="158"/>
      <c r="AT696" s="153" t="s">
        <v>147</v>
      </c>
      <c r="AU696" s="153" t="s">
        <v>82</v>
      </c>
      <c r="AV696" s="13" t="s">
        <v>82</v>
      </c>
      <c r="AW696" s="13" t="s">
        <v>4</v>
      </c>
      <c r="AX696" s="13" t="s">
        <v>78</v>
      </c>
      <c r="AY696" s="153" t="s">
        <v>134</v>
      </c>
    </row>
    <row r="697" spans="2:65" s="1" customFormat="1" ht="16.5" customHeight="1">
      <c r="B697" s="32"/>
      <c r="C697" s="127" t="s">
        <v>633</v>
      </c>
      <c r="D697" s="127" t="s">
        <v>136</v>
      </c>
      <c r="E697" s="128" t="s">
        <v>787</v>
      </c>
      <c r="F697" s="129" t="s">
        <v>788</v>
      </c>
      <c r="G697" s="130" t="s">
        <v>139</v>
      </c>
      <c r="H697" s="131">
        <v>287</v>
      </c>
      <c r="I697" s="132"/>
      <c r="J697" s="133">
        <f>ROUND(I697*H697,2)</f>
        <v>0</v>
      </c>
      <c r="K697" s="129" t="s">
        <v>140</v>
      </c>
      <c r="L697" s="32"/>
      <c r="M697" s="134" t="s">
        <v>19</v>
      </c>
      <c r="N697" s="135" t="s">
        <v>45</v>
      </c>
      <c r="P697" s="136">
        <f>O697*H697</f>
        <v>0</v>
      </c>
      <c r="Q697" s="136">
        <v>8.0999999999999996E-4</v>
      </c>
      <c r="R697" s="136">
        <f>Q697*H697</f>
        <v>0.23246999999999998</v>
      </c>
      <c r="S697" s="136">
        <v>0</v>
      </c>
      <c r="T697" s="137">
        <f>S697*H697</f>
        <v>0</v>
      </c>
      <c r="AR697" s="138" t="s">
        <v>240</v>
      </c>
      <c r="AT697" s="138" t="s">
        <v>136</v>
      </c>
      <c r="AU697" s="138" t="s">
        <v>82</v>
      </c>
      <c r="AY697" s="17" t="s">
        <v>134</v>
      </c>
      <c r="BE697" s="139">
        <f>IF(N697="základní",J697,0)</f>
        <v>0</v>
      </c>
      <c r="BF697" s="139">
        <f>IF(N697="snížená",J697,0)</f>
        <v>0</v>
      </c>
      <c r="BG697" s="139">
        <f>IF(N697="zákl. přenesená",J697,0)</f>
        <v>0</v>
      </c>
      <c r="BH697" s="139">
        <f>IF(N697="sníž. přenesená",J697,0)</f>
        <v>0</v>
      </c>
      <c r="BI697" s="139">
        <f>IF(N697="nulová",J697,0)</f>
        <v>0</v>
      </c>
      <c r="BJ697" s="17" t="s">
        <v>82</v>
      </c>
      <c r="BK697" s="139">
        <f>ROUND(I697*H697,2)</f>
        <v>0</v>
      </c>
      <c r="BL697" s="17" t="s">
        <v>240</v>
      </c>
      <c r="BM697" s="138" t="s">
        <v>789</v>
      </c>
    </row>
    <row r="698" spans="2:65" s="1" customFormat="1" ht="19.2">
      <c r="B698" s="32"/>
      <c r="D698" s="140" t="s">
        <v>143</v>
      </c>
      <c r="F698" s="141" t="s">
        <v>790</v>
      </c>
      <c r="I698" s="142"/>
      <c r="L698" s="32"/>
      <c r="M698" s="143"/>
      <c r="T698" s="51"/>
      <c r="AT698" s="17" t="s">
        <v>143</v>
      </c>
      <c r="AU698" s="17" t="s">
        <v>82</v>
      </c>
    </row>
    <row r="699" spans="2:65" s="1" customFormat="1">
      <c r="B699" s="32"/>
      <c r="D699" s="144" t="s">
        <v>145</v>
      </c>
      <c r="F699" s="145" t="s">
        <v>791</v>
      </c>
      <c r="I699" s="142"/>
      <c r="L699" s="32"/>
      <c r="M699" s="143"/>
      <c r="T699" s="51"/>
      <c r="AT699" s="17" t="s">
        <v>145</v>
      </c>
      <c r="AU699" s="17" t="s">
        <v>82</v>
      </c>
    </row>
    <row r="700" spans="2:65" s="12" customFormat="1">
      <c r="B700" s="146"/>
      <c r="D700" s="140" t="s">
        <v>147</v>
      </c>
      <c r="E700" s="147" t="s">
        <v>19</v>
      </c>
      <c r="F700" s="148" t="s">
        <v>782</v>
      </c>
      <c r="H700" s="147" t="s">
        <v>19</v>
      </c>
      <c r="I700" s="149"/>
      <c r="L700" s="146"/>
      <c r="M700" s="150"/>
      <c r="T700" s="151"/>
      <c r="AT700" s="147" t="s">
        <v>147</v>
      </c>
      <c r="AU700" s="147" t="s">
        <v>82</v>
      </c>
      <c r="AV700" s="12" t="s">
        <v>78</v>
      </c>
      <c r="AW700" s="12" t="s">
        <v>35</v>
      </c>
      <c r="AX700" s="12" t="s">
        <v>73</v>
      </c>
      <c r="AY700" s="147" t="s">
        <v>134</v>
      </c>
    </row>
    <row r="701" spans="2:65" s="12" customFormat="1">
      <c r="B701" s="146"/>
      <c r="D701" s="140" t="s">
        <v>147</v>
      </c>
      <c r="E701" s="147" t="s">
        <v>19</v>
      </c>
      <c r="F701" s="148" t="s">
        <v>773</v>
      </c>
      <c r="H701" s="147" t="s">
        <v>19</v>
      </c>
      <c r="I701" s="149"/>
      <c r="L701" s="146"/>
      <c r="M701" s="150"/>
      <c r="T701" s="151"/>
      <c r="AT701" s="147" t="s">
        <v>147</v>
      </c>
      <c r="AU701" s="147" t="s">
        <v>82</v>
      </c>
      <c r="AV701" s="12" t="s">
        <v>78</v>
      </c>
      <c r="AW701" s="12" t="s">
        <v>35</v>
      </c>
      <c r="AX701" s="12" t="s">
        <v>73</v>
      </c>
      <c r="AY701" s="147" t="s">
        <v>134</v>
      </c>
    </row>
    <row r="702" spans="2:65" s="13" customFormat="1">
      <c r="B702" s="152"/>
      <c r="D702" s="140" t="s">
        <v>147</v>
      </c>
      <c r="E702" s="153" t="s">
        <v>19</v>
      </c>
      <c r="F702" s="154" t="s">
        <v>680</v>
      </c>
      <c r="H702" s="155">
        <v>77</v>
      </c>
      <c r="I702" s="156"/>
      <c r="L702" s="152"/>
      <c r="M702" s="157"/>
      <c r="T702" s="158"/>
      <c r="AT702" s="153" t="s">
        <v>147</v>
      </c>
      <c r="AU702" s="153" t="s">
        <v>82</v>
      </c>
      <c r="AV702" s="13" t="s">
        <v>82</v>
      </c>
      <c r="AW702" s="13" t="s">
        <v>35</v>
      </c>
      <c r="AX702" s="13" t="s">
        <v>73</v>
      </c>
      <c r="AY702" s="153" t="s">
        <v>134</v>
      </c>
    </row>
    <row r="703" spans="2:65" s="12" customFormat="1">
      <c r="B703" s="146"/>
      <c r="D703" s="140" t="s">
        <v>147</v>
      </c>
      <c r="E703" s="147" t="s">
        <v>19</v>
      </c>
      <c r="F703" s="148" t="s">
        <v>774</v>
      </c>
      <c r="H703" s="147" t="s">
        <v>19</v>
      </c>
      <c r="I703" s="149"/>
      <c r="L703" s="146"/>
      <c r="M703" s="150"/>
      <c r="T703" s="151"/>
      <c r="AT703" s="147" t="s">
        <v>147</v>
      </c>
      <c r="AU703" s="147" t="s">
        <v>82</v>
      </c>
      <c r="AV703" s="12" t="s">
        <v>78</v>
      </c>
      <c r="AW703" s="12" t="s">
        <v>35</v>
      </c>
      <c r="AX703" s="12" t="s">
        <v>73</v>
      </c>
      <c r="AY703" s="147" t="s">
        <v>134</v>
      </c>
    </row>
    <row r="704" spans="2:65" s="13" customFormat="1">
      <c r="B704" s="152"/>
      <c r="D704" s="140" t="s">
        <v>147</v>
      </c>
      <c r="E704" s="153" t="s">
        <v>19</v>
      </c>
      <c r="F704" s="154" t="s">
        <v>775</v>
      </c>
      <c r="H704" s="155">
        <v>210</v>
      </c>
      <c r="I704" s="156"/>
      <c r="L704" s="152"/>
      <c r="M704" s="157"/>
      <c r="T704" s="158"/>
      <c r="AT704" s="153" t="s">
        <v>147</v>
      </c>
      <c r="AU704" s="153" t="s">
        <v>82</v>
      </c>
      <c r="AV704" s="13" t="s">
        <v>82</v>
      </c>
      <c r="AW704" s="13" t="s">
        <v>35</v>
      </c>
      <c r="AX704" s="13" t="s">
        <v>73</v>
      </c>
      <c r="AY704" s="153" t="s">
        <v>134</v>
      </c>
    </row>
    <row r="705" spans="2:65" s="14" customFormat="1">
      <c r="B705" s="159"/>
      <c r="D705" s="140" t="s">
        <v>147</v>
      </c>
      <c r="E705" s="160" t="s">
        <v>19</v>
      </c>
      <c r="F705" s="161" t="s">
        <v>186</v>
      </c>
      <c r="H705" s="162">
        <v>287</v>
      </c>
      <c r="I705" s="163"/>
      <c r="L705" s="159"/>
      <c r="M705" s="164"/>
      <c r="T705" s="165"/>
      <c r="AT705" s="160" t="s">
        <v>147</v>
      </c>
      <c r="AU705" s="160" t="s">
        <v>82</v>
      </c>
      <c r="AV705" s="14" t="s">
        <v>141</v>
      </c>
      <c r="AW705" s="14" t="s">
        <v>35</v>
      </c>
      <c r="AX705" s="14" t="s">
        <v>78</v>
      </c>
      <c r="AY705" s="160" t="s">
        <v>134</v>
      </c>
    </row>
    <row r="706" spans="2:65" s="1" customFormat="1" ht="24.15" customHeight="1">
      <c r="B706" s="32"/>
      <c r="C706" s="127" t="s">
        <v>792</v>
      </c>
      <c r="D706" s="127" t="s">
        <v>136</v>
      </c>
      <c r="E706" s="128" t="s">
        <v>793</v>
      </c>
      <c r="F706" s="129" t="s">
        <v>794</v>
      </c>
      <c r="G706" s="130" t="s">
        <v>139</v>
      </c>
      <c r="H706" s="131">
        <v>287</v>
      </c>
      <c r="I706" s="132"/>
      <c r="J706" s="133">
        <f>ROUND(I706*H706,2)</f>
        <v>0</v>
      </c>
      <c r="K706" s="129" t="s">
        <v>140</v>
      </c>
      <c r="L706" s="32"/>
      <c r="M706" s="134" t="s">
        <v>19</v>
      </c>
      <c r="N706" s="135" t="s">
        <v>45</v>
      </c>
      <c r="P706" s="136">
        <f>O706*H706</f>
        <v>0</v>
      </c>
      <c r="Q706" s="136">
        <v>1.0000000000000001E-5</v>
      </c>
      <c r="R706" s="136">
        <f>Q706*H706</f>
        <v>2.8700000000000002E-3</v>
      </c>
      <c r="S706" s="136">
        <v>0</v>
      </c>
      <c r="T706" s="137">
        <f>S706*H706</f>
        <v>0</v>
      </c>
      <c r="AR706" s="138" t="s">
        <v>240</v>
      </c>
      <c r="AT706" s="138" t="s">
        <v>136</v>
      </c>
      <c r="AU706" s="138" t="s">
        <v>82</v>
      </c>
      <c r="AY706" s="17" t="s">
        <v>134</v>
      </c>
      <c r="BE706" s="139">
        <f>IF(N706="základní",J706,0)</f>
        <v>0</v>
      </c>
      <c r="BF706" s="139">
        <f>IF(N706="snížená",J706,0)</f>
        <v>0</v>
      </c>
      <c r="BG706" s="139">
        <f>IF(N706="zákl. přenesená",J706,0)</f>
        <v>0</v>
      </c>
      <c r="BH706" s="139">
        <f>IF(N706="sníž. přenesená",J706,0)</f>
        <v>0</v>
      </c>
      <c r="BI706" s="139">
        <f>IF(N706="nulová",J706,0)</f>
        <v>0</v>
      </c>
      <c r="BJ706" s="17" t="s">
        <v>82</v>
      </c>
      <c r="BK706" s="139">
        <f>ROUND(I706*H706,2)</f>
        <v>0</v>
      </c>
      <c r="BL706" s="17" t="s">
        <v>240</v>
      </c>
      <c r="BM706" s="138" t="s">
        <v>795</v>
      </c>
    </row>
    <row r="707" spans="2:65" s="1" customFormat="1" ht="28.8">
      <c r="B707" s="32"/>
      <c r="D707" s="140" t="s">
        <v>143</v>
      </c>
      <c r="F707" s="141" t="s">
        <v>796</v>
      </c>
      <c r="I707" s="142"/>
      <c r="L707" s="32"/>
      <c r="M707" s="143"/>
      <c r="T707" s="51"/>
      <c r="AT707" s="17" t="s">
        <v>143</v>
      </c>
      <c r="AU707" s="17" t="s">
        <v>82</v>
      </c>
    </row>
    <row r="708" spans="2:65" s="1" customFormat="1">
      <c r="B708" s="32"/>
      <c r="D708" s="144" t="s">
        <v>145</v>
      </c>
      <c r="F708" s="145" t="s">
        <v>797</v>
      </c>
      <c r="I708" s="142"/>
      <c r="L708" s="32"/>
      <c r="M708" s="143"/>
      <c r="T708" s="51"/>
      <c r="AT708" s="17" t="s">
        <v>145</v>
      </c>
      <c r="AU708" s="17" t="s">
        <v>82</v>
      </c>
    </row>
    <row r="709" spans="2:65" s="12" customFormat="1">
      <c r="B709" s="146"/>
      <c r="D709" s="140" t="s">
        <v>147</v>
      </c>
      <c r="E709" s="147" t="s">
        <v>19</v>
      </c>
      <c r="F709" s="148" t="s">
        <v>782</v>
      </c>
      <c r="H709" s="147" t="s">
        <v>19</v>
      </c>
      <c r="I709" s="149"/>
      <c r="L709" s="146"/>
      <c r="M709" s="150"/>
      <c r="T709" s="151"/>
      <c r="AT709" s="147" t="s">
        <v>147</v>
      </c>
      <c r="AU709" s="147" t="s">
        <v>82</v>
      </c>
      <c r="AV709" s="12" t="s">
        <v>78</v>
      </c>
      <c r="AW709" s="12" t="s">
        <v>35</v>
      </c>
      <c r="AX709" s="12" t="s">
        <v>73</v>
      </c>
      <c r="AY709" s="147" t="s">
        <v>134</v>
      </c>
    </row>
    <row r="710" spans="2:65" s="12" customFormat="1">
      <c r="B710" s="146"/>
      <c r="D710" s="140" t="s">
        <v>147</v>
      </c>
      <c r="E710" s="147" t="s">
        <v>19</v>
      </c>
      <c r="F710" s="148" t="s">
        <v>773</v>
      </c>
      <c r="H710" s="147" t="s">
        <v>19</v>
      </c>
      <c r="I710" s="149"/>
      <c r="L710" s="146"/>
      <c r="M710" s="150"/>
      <c r="T710" s="151"/>
      <c r="AT710" s="147" t="s">
        <v>147</v>
      </c>
      <c r="AU710" s="147" t="s">
        <v>82</v>
      </c>
      <c r="AV710" s="12" t="s">
        <v>78</v>
      </c>
      <c r="AW710" s="12" t="s">
        <v>35</v>
      </c>
      <c r="AX710" s="12" t="s">
        <v>73</v>
      </c>
      <c r="AY710" s="147" t="s">
        <v>134</v>
      </c>
    </row>
    <row r="711" spans="2:65" s="13" customFormat="1">
      <c r="B711" s="152"/>
      <c r="D711" s="140" t="s">
        <v>147</v>
      </c>
      <c r="E711" s="153" t="s">
        <v>19</v>
      </c>
      <c r="F711" s="154" t="s">
        <v>680</v>
      </c>
      <c r="H711" s="155">
        <v>77</v>
      </c>
      <c r="I711" s="156"/>
      <c r="L711" s="152"/>
      <c r="M711" s="157"/>
      <c r="T711" s="158"/>
      <c r="AT711" s="153" t="s">
        <v>147</v>
      </c>
      <c r="AU711" s="153" t="s">
        <v>82</v>
      </c>
      <c r="AV711" s="13" t="s">
        <v>82</v>
      </c>
      <c r="AW711" s="13" t="s">
        <v>35</v>
      </c>
      <c r="AX711" s="13" t="s">
        <v>73</v>
      </c>
      <c r="AY711" s="153" t="s">
        <v>134</v>
      </c>
    </row>
    <row r="712" spans="2:65" s="12" customFormat="1">
      <c r="B712" s="146"/>
      <c r="D712" s="140" t="s">
        <v>147</v>
      </c>
      <c r="E712" s="147" t="s">
        <v>19</v>
      </c>
      <c r="F712" s="148" t="s">
        <v>774</v>
      </c>
      <c r="H712" s="147" t="s">
        <v>19</v>
      </c>
      <c r="I712" s="149"/>
      <c r="L712" s="146"/>
      <c r="M712" s="150"/>
      <c r="T712" s="151"/>
      <c r="AT712" s="147" t="s">
        <v>147</v>
      </c>
      <c r="AU712" s="147" t="s">
        <v>82</v>
      </c>
      <c r="AV712" s="12" t="s">
        <v>78</v>
      </c>
      <c r="AW712" s="12" t="s">
        <v>35</v>
      </c>
      <c r="AX712" s="12" t="s">
        <v>73</v>
      </c>
      <c r="AY712" s="147" t="s">
        <v>134</v>
      </c>
    </row>
    <row r="713" spans="2:65" s="13" customFormat="1">
      <c r="B713" s="152"/>
      <c r="D713" s="140" t="s">
        <v>147</v>
      </c>
      <c r="E713" s="153" t="s">
        <v>19</v>
      </c>
      <c r="F713" s="154" t="s">
        <v>775</v>
      </c>
      <c r="H713" s="155">
        <v>210</v>
      </c>
      <c r="I713" s="156"/>
      <c r="L713" s="152"/>
      <c r="M713" s="157"/>
      <c r="T713" s="158"/>
      <c r="AT713" s="153" t="s">
        <v>147</v>
      </c>
      <c r="AU713" s="153" t="s">
        <v>82</v>
      </c>
      <c r="AV713" s="13" t="s">
        <v>82</v>
      </c>
      <c r="AW713" s="13" t="s">
        <v>35</v>
      </c>
      <c r="AX713" s="13" t="s">
        <v>73</v>
      </c>
      <c r="AY713" s="153" t="s">
        <v>134</v>
      </c>
    </row>
    <row r="714" spans="2:65" s="14" customFormat="1">
      <c r="B714" s="159"/>
      <c r="D714" s="140" t="s">
        <v>147</v>
      </c>
      <c r="E714" s="160" t="s">
        <v>19</v>
      </c>
      <c r="F714" s="161" t="s">
        <v>186</v>
      </c>
      <c r="H714" s="162">
        <v>287</v>
      </c>
      <c r="I714" s="163"/>
      <c r="L714" s="159"/>
      <c r="M714" s="164"/>
      <c r="T714" s="165"/>
      <c r="AT714" s="160" t="s">
        <v>147</v>
      </c>
      <c r="AU714" s="160" t="s">
        <v>82</v>
      </c>
      <c r="AV714" s="14" t="s">
        <v>141</v>
      </c>
      <c r="AW714" s="14" t="s">
        <v>35</v>
      </c>
      <c r="AX714" s="14" t="s">
        <v>78</v>
      </c>
      <c r="AY714" s="160" t="s">
        <v>134</v>
      </c>
    </row>
    <row r="715" spans="2:65" s="1" customFormat="1" ht="37.950000000000003" customHeight="1">
      <c r="B715" s="32"/>
      <c r="C715" s="166" t="s">
        <v>798</v>
      </c>
      <c r="D715" s="166" t="s">
        <v>217</v>
      </c>
      <c r="E715" s="167" t="s">
        <v>799</v>
      </c>
      <c r="F715" s="168" t="s">
        <v>800</v>
      </c>
      <c r="G715" s="169" t="s">
        <v>139</v>
      </c>
      <c r="H715" s="170">
        <v>315.7</v>
      </c>
      <c r="I715" s="171"/>
      <c r="J715" s="172">
        <f>ROUND(I715*H715,2)</f>
        <v>0</v>
      </c>
      <c r="K715" s="168" t="s">
        <v>140</v>
      </c>
      <c r="L715" s="173"/>
      <c r="M715" s="174" t="s">
        <v>19</v>
      </c>
      <c r="N715" s="175" t="s">
        <v>45</v>
      </c>
      <c r="P715" s="136">
        <f>O715*H715</f>
        <v>0</v>
      </c>
      <c r="Q715" s="136">
        <v>2.0000000000000001E-4</v>
      </c>
      <c r="R715" s="136">
        <f>Q715*H715</f>
        <v>6.3140000000000002E-2</v>
      </c>
      <c r="S715" s="136">
        <v>0</v>
      </c>
      <c r="T715" s="137">
        <f>S715*H715</f>
        <v>0</v>
      </c>
      <c r="AR715" s="138" t="s">
        <v>383</v>
      </c>
      <c r="AT715" s="138" t="s">
        <v>217</v>
      </c>
      <c r="AU715" s="138" t="s">
        <v>82</v>
      </c>
      <c r="AY715" s="17" t="s">
        <v>134</v>
      </c>
      <c r="BE715" s="139">
        <f>IF(N715="základní",J715,0)</f>
        <v>0</v>
      </c>
      <c r="BF715" s="139">
        <f>IF(N715="snížená",J715,0)</f>
        <v>0</v>
      </c>
      <c r="BG715" s="139">
        <f>IF(N715="zákl. přenesená",J715,0)</f>
        <v>0</v>
      </c>
      <c r="BH715" s="139">
        <f>IF(N715="sníž. přenesená",J715,0)</f>
        <v>0</v>
      </c>
      <c r="BI715" s="139">
        <f>IF(N715="nulová",J715,0)</f>
        <v>0</v>
      </c>
      <c r="BJ715" s="17" t="s">
        <v>82</v>
      </c>
      <c r="BK715" s="139">
        <f>ROUND(I715*H715,2)</f>
        <v>0</v>
      </c>
      <c r="BL715" s="17" t="s">
        <v>240</v>
      </c>
      <c r="BM715" s="138" t="s">
        <v>801</v>
      </c>
    </row>
    <row r="716" spans="2:65" s="1" customFormat="1" ht="19.2">
      <c r="B716" s="32"/>
      <c r="D716" s="140" t="s">
        <v>143</v>
      </c>
      <c r="F716" s="141" t="s">
        <v>800</v>
      </c>
      <c r="I716" s="142"/>
      <c r="L716" s="32"/>
      <c r="M716" s="143"/>
      <c r="T716" s="51"/>
      <c r="AT716" s="17" t="s">
        <v>143</v>
      </c>
      <c r="AU716" s="17" t="s">
        <v>82</v>
      </c>
    </row>
    <row r="717" spans="2:65" s="13" customFormat="1">
      <c r="B717" s="152"/>
      <c r="D717" s="140" t="s">
        <v>147</v>
      </c>
      <c r="F717" s="154" t="s">
        <v>802</v>
      </c>
      <c r="H717" s="155">
        <v>315.7</v>
      </c>
      <c r="I717" s="156"/>
      <c r="L717" s="152"/>
      <c r="M717" s="157"/>
      <c r="T717" s="158"/>
      <c r="AT717" s="153" t="s">
        <v>147</v>
      </c>
      <c r="AU717" s="153" t="s">
        <v>82</v>
      </c>
      <c r="AV717" s="13" t="s">
        <v>82</v>
      </c>
      <c r="AW717" s="13" t="s">
        <v>4</v>
      </c>
      <c r="AX717" s="13" t="s">
        <v>78</v>
      </c>
      <c r="AY717" s="153" t="s">
        <v>134</v>
      </c>
    </row>
    <row r="718" spans="2:65" s="1" customFormat="1" ht="24.15" customHeight="1">
      <c r="B718" s="32"/>
      <c r="C718" s="127" t="s">
        <v>803</v>
      </c>
      <c r="D718" s="127" t="s">
        <v>136</v>
      </c>
      <c r="E718" s="128" t="s">
        <v>804</v>
      </c>
      <c r="F718" s="129" t="s">
        <v>805</v>
      </c>
      <c r="G718" s="130" t="s">
        <v>195</v>
      </c>
      <c r="H718" s="131">
        <v>2.7450000000000001</v>
      </c>
      <c r="I718" s="132"/>
      <c r="J718" s="133">
        <f>ROUND(I718*H718,2)</f>
        <v>0</v>
      </c>
      <c r="K718" s="129" t="s">
        <v>140</v>
      </c>
      <c r="L718" s="32"/>
      <c r="M718" s="134" t="s">
        <v>19</v>
      </c>
      <c r="N718" s="135" t="s">
        <v>45</v>
      </c>
      <c r="P718" s="136">
        <f>O718*H718</f>
        <v>0</v>
      </c>
      <c r="Q718" s="136">
        <v>0</v>
      </c>
      <c r="R718" s="136">
        <f>Q718*H718</f>
        <v>0</v>
      </c>
      <c r="S718" s="136">
        <v>0</v>
      </c>
      <c r="T718" s="137">
        <f>S718*H718</f>
        <v>0</v>
      </c>
      <c r="AR718" s="138" t="s">
        <v>240</v>
      </c>
      <c r="AT718" s="138" t="s">
        <v>136</v>
      </c>
      <c r="AU718" s="138" t="s">
        <v>82</v>
      </c>
      <c r="AY718" s="17" t="s">
        <v>134</v>
      </c>
      <c r="BE718" s="139">
        <f>IF(N718="základní",J718,0)</f>
        <v>0</v>
      </c>
      <c r="BF718" s="139">
        <f>IF(N718="snížená",J718,0)</f>
        <v>0</v>
      </c>
      <c r="BG718" s="139">
        <f>IF(N718="zákl. přenesená",J718,0)</f>
        <v>0</v>
      </c>
      <c r="BH718" s="139">
        <f>IF(N718="sníž. přenesená",J718,0)</f>
        <v>0</v>
      </c>
      <c r="BI718" s="139">
        <f>IF(N718="nulová",J718,0)</f>
        <v>0</v>
      </c>
      <c r="BJ718" s="17" t="s">
        <v>82</v>
      </c>
      <c r="BK718" s="139">
        <f>ROUND(I718*H718,2)</f>
        <v>0</v>
      </c>
      <c r="BL718" s="17" t="s">
        <v>240</v>
      </c>
      <c r="BM718" s="138" t="s">
        <v>806</v>
      </c>
    </row>
    <row r="719" spans="2:65" s="1" customFormat="1" ht="28.8">
      <c r="B719" s="32"/>
      <c r="D719" s="140" t="s">
        <v>143</v>
      </c>
      <c r="F719" s="141" t="s">
        <v>807</v>
      </c>
      <c r="I719" s="142"/>
      <c r="L719" s="32"/>
      <c r="M719" s="143"/>
      <c r="T719" s="51"/>
      <c r="AT719" s="17" t="s">
        <v>143</v>
      </c>
      <c r="AU719" s="17" t="s">
        <v>82</v>
      </c>
    </row>
    <row r="720" spans="2:65" s="1" customFormat="1">
      <c r="B720" s="32"/>
      <c r="D720" s="144" t="s">
        <v>145</v>
      </c>
      <c r="F720" s="145" t="s">
        <v>808</v>
      </c>
      <c r="I720" s="142"/>
      <c r="L720" s="32"/>
      <c r="M720" s="143"/>
      <c r="T720" s="51"/>
      <c r="AT720" s="17" t="s">
        <v>145</v>
      </c>
      <c r="AU720" s="17" t="s">
        <v>82</v>
      </c>
    </row>
    <row r="721" spans="2:65" s="11" customFormat="1" ht="22.95" customHeight="1">
      <c r="B721" s="115"/>
      <c r="D721" s="116" t="s">
        <v>72</v>
      </c>
      <c r="E721" s="125" t="s">
        <v>809</v>
      </c>
      <c r="F721" s="125" t="s">
        <v>810</v>
      </c>
      <c r="I721" s="118"/>
      <c r="J721" s="126">
        <f>BK721</f>
        <v>0</v>
      </c>
      <c r="L721" s="115"/>
      <c r="M721" s="120"/>
      <c r="P721" s="121">
        <f>SUM(P722:P727)</f>
        <v>0</v>
      </c>
      <c r="R721" s="121">
        <f>SUM(R722:R727)</f>
        <v>9.8700000000000003E-3</v>
      </c>
      <c r="T721" s="122">
        <f>SUM(T722:T727)</f>
        <v>0</v>
      </c>
      <c r="AR721" s="116" t="s">
        <v>82</v>
      </c>
      <c r="AT721" s="123" t="s">
        <v>72</v>
      </c>
      <c r="AU721" s="123" t="s">
        <v>78</v>
      </c>
      <c r="AY721" s="116" t="s">
        <v>134</v>
      </c>
      <c r="BK721" s="124">
        <f>SUM(BK722:BK727)</f>
        <v>0</v>
      </c>
    </row>
    <row r="722" spans="2:65" s="1" customFormat="1" ht="24.15" customHeight="1">
      <c r="B722" s="32"/>
      <c r="C722" s="127" t="s">
        <v>811</v>
      </c>
      <c r="D722" s="127" t="s">
        <v>136</v>
      </c>
      <c r="E722" s="128" t="s">
        <v>812</v>
      </c>
      <c r="F722" s="129" t="s">
        <v>813</v>
      </c>
      <c r="G722" s="130" t="s">
        <v>561</v>
      </c>
      <c r="H722" s="131">
        <v>6</v>
      </c>
      <c r="I722" s="132"/>
      <c r="J722" s="133">
        <f>ROUND(I722*H722,2)</f>
        <v>0</v>
      </c>
      <c r="K722" s="129" t="s">
        <v>140</v>
      </c>
      <c r="L722" s="32"/>
      <c r="M722" s="134" t="s">
        <v>19</v>
      </c>
      <c r="N722" s="135" t="s">
        <v>45</v>
      </c>
      <c r="P722" s="136">
        <f>O722*H722</f>
        <v>0</v>
      </c>
      <c r="Q722" s="136">
        <v>1.5E-3</v>
      </c>
      <c r="R722" s="136">
        <f>Q722*H722</f>
        <v>9.0000000000000011E-3</v>
      </c>
      <c r="S722" s="136">
        <v>0</v>
      </c>
      <c r="T722" s="137">
        <f>S722*H722</f>
        <v>0</v>
      </c>
      <c r="AR722" s="138" t="s">
        <v>240</v>
      </c>
      <c r="AT722" s="138" t="s">
        <v>136</v>
      </c>
      <c r="AU722" s="138" t="s">
        <v>82</v>
      </c>
      <c r="AY722" s="17" t="s">
        <v>134</v>
      </c>
      <c r="BE722" s="139">
        <f>IF(N722="základní",J722,0)</f>
        <v>0</v>
      </c>
      <c r="BF722" s="139">
        <f>IF(N722="snížená",J722,0)</f>
        <v>0</v>
      </c>
      <c r="BG722" s="139">
        <f>IF(N722="zákl. přenesená",J722,0)</f>
        <v>0</v>
      </c>
      <c r="BH722" s="139">
        <f>IF(N722="sníž. přenesená",J722,0)</f>
        <v>0</v>
      </c>
      <c r="BI722" s="139">
        <f>IF(N722="nulová",J722,0)</f>
        <v>0</v>
      </c>
      <c r="BJ722" s="17" t="s">
        <v>82</v>
      </c>
      <c r="BK722" s="139">
        <f>ROUND(I722*H722,2)</f>
        <v>0</v>
      </c>
      <c r="BL722" s="17" t="s">
        <v>240</v>
      </c>
      <c r="BM722" s="138" t="s">
        <v>814</v>
      </c>
    </row>
    <row r="723" spans="2:65" s="1" customFormat="1" ht="19.2">
      <c r="B723" s="32"/>
      <c r="D723" s="140" t="s">
        <v>143</v>
      </c>
      <c r="F723" s="141" t="s">
        <v>815</v>
      </c>
      <c r="I723" s="142"/>
      <c r="L723" s="32"/>
      <c r="M723" s="143"/>
      <c r="T723" s="51"/>
      <c r="AT723" s="17" t="s">
        <v>143</v>
      </c>
      <c r="AU723" s="17" t="s">
        <v>82</v>
      </c>
    </row>
    <row r="724" spans="2:65" s="1" customFormat="1">
      <c r="B724" s="32"/>
      <c r="D724" s="144" t="s">
        <v>145</v>
      </c>
      <c r="F724" s="145" t="s">
        <v>816</v>
      </c>
      <c r="I724" s="142"/>
      <c r="L724" s="32"/>
      <c r="M724" s="143"/>
      <c r="T724" s="51"/>
      <c r="AT724" s="17" t="s">
        <v>145</v>
      </c>
      <c r="AU724" s="17" t="s">
        <v>82</v>
      </c>
    </row>
    <row r="725" spans="2:65" s="1" customFormat="1" ht="16.5" customHeight="1">
      <c r="B725" s="32"/>
      <c r="C725" s="127" t="s">
        <v>817</v>
      </c>
      <c r="D725" s="127" t="s">
        <v>136</v>
      </c>
      <c r="E725" s="128" t="s">
        <v>818</v>
      </c>
      <c r="F725" s="129" t="s">
        <v>819</v>
      </c>
      <c r="G725" s="130" t="s">
        <v>561</v>
      </c>
      <c r="H725" s="131">
        <v>3</v>
      </c>
      <c r="I725" s="132"/>
      <c r="J725" s="133">
        <f>ROUND(I725*H725,2)</f>
        <v>0</v>
      </c>
      <c r="K725" s="129" t="s">
        <v>140</v>
      </c>
      <c r="L725" s="32"/>
      <c r="M725" s="134" t="s">
        <v>19</v>
      </c>
      <c r="N725" s="135" t="s">
        <v>45</v>
      </c>
      <c r="P725" s="136">
        <f>O725*H725</f>
        <v>0</v>
      </c>
      <c r="Q725" s="136">
        <v>2.9E-4</v>
      </c>
      <c r="R725" s="136">
        <f>Q725*H725</f>
        <v>8.7000000000000001E-4</v>
      </c>
      <c r="S725" s="136">
        <v>0</v>
      </c>
      <c r="T725" s="137">
        <f>S725*H725</f>
        <v>0</v>
      </c>
      <c r="AR725" s="138" t="s">
        <v>240</v>
      </c>
      <c r="AT725" s="138" t="s">
        <v>136</v>
      </c>
      <c r="AU725" s="138" t="s">
        <v>82</v>
      </c>
      <c r="AY725" s="17" t="s">
        <v>134</v>
      </c>
      <c r="BE725" s="139">
        <f>IF(N725="základní",J725,0)</f>
        <v>0</v>
      </c>
      <c r="BF725" s="139">
        <f>IF(N725="snížená",J725,0)</f>
        <v>0</v>
      </c>
      <c r="BG725" s="139">
        <f>IF(N725="zákl. přenesená",J725,0)</f>
        <v>0</v>
      </c>
      <c r="BH725" s="139">
        <f>IF(N725="sníž. přenesená",J725,0)</f>
        <v>0</v>
      </c>
      <c r="BI725" s="139">
        <f>IF(N725="nulová",J725,0)</f>
        <v>0</v>
      </c>
      <c r="BJ725" s="17" t="s">
        <v>82</v>
      </c>
      <c r="BK725" s="139">
        <f>ROUND(I725*H725,2)</f>
        <v>0</v>
      </c>
      <c r="BL725" s="17" t="s">
        <v>240</v>
      </c>
      <c r="BM725" s="138" t="s">
        <v>820</v>
      </c>
    </row>
    <row r="726" spans="2:65" s="1" customFormat="1">
      <c r="B726" s="32"/>
      <c r="D726" s="140" t="s">
        <v>143</v>
      </c>
      <c r="F726" s="141" t="s">
        <v>821</v>
      </c>
      <c r="I726" s="142"/>
      <c r="L726" s="32"/>
      <c r="M726" s="143"/>
      <c r="T726" s="51"/>
      <c r="AT726" s="17" t="s">
        <v>143</v>
      </c>
      <c r="AU726" s="17" t="s">
        <v>82</v>
      </c>
    </row>
    <row r="727" spans="2:65" s="1" customFormat="1">
      <c r="B727" s="32"/>
      <c r="D727" s="144" t="s">
        <v>145</v>
      </c>
      <c r="F727" s="145" t="s">
        <v>822</v>
      </c>
      <c r="I727" s="142"/>
      <c r="L727" s="32"/>
      <c r="M727" s="143"/>
      <c r="T727" s="51"/>
      <c r="AT727" s="17" t="s">
        <v>145</v>
      </c>
      <c r="AU727" s="17" t="s">
        <v>82</v>
      </c>
    </row>
    <row r="728" spans="2:65" s="11" customFormat="1" ht="22.95" customHeight="1">
      <c r="B728" s="115"/>
      <c r="D728" s="116" t="s">
        <v>72</v>
      </c>
      <c r="E728" s="125" t="s">
        <v>823</v>
      </c>
      <c r="F728" s="125" t="s">
        <v>824</v>
      </c>
      <c r="I728" s="118"/>
      <c r="J728" s="126">
        <f>BK728</f>
        <v>0</v>
      </c>
      <c r="L728" s="115"/>
      <c r="M728" s="120"/>
      <c r="P728" s="121">
        <f>SUM(P729:P773)</f>
        <v>0</v>
      </c>
      <c r="R728" s="121">
        <f>SUM(R729:R773)</f>
        <v>0.21615000000000001</v>
      </c>
      <c r="T728" s="122">
        <f>SUM(T729:T773)</f>
        <v>0</v>
      </c>
      <c r="AR728" s="116" t="s">
        <v>82</v>
      </c>
      <c r="AT728" s="123" t="s">
        <v>72</v>
      </c>
      <c r="AU728" s="123" t="s">
        <v>78</v>
      </c>
      <c r="AY728" s="116" t="s">
        <v>134</v>
      </c>
      <c r="BK728" s="124">
        <f>SUM(BK729:BK773)</f>
        <v>0</v>
      </c>
    </row>
    <row r="729" spans="2:65" s="1" customFormat="1" ht="24.15" customHeight="1">
      <c r="B729" s="32"/>
      <c r="C729" s="127" t="s">
        <v>825</v>
      </c>
      <c r="D729" s="127" t="s">
        <v>136</v>
      </c>
      <c r="E729" s="128" t="s">
        <v>826</v>
      </c>
      <c r="F729" s="129" t="s">
        <v>827</v>
      </c>
      <c r="G729" s="130" t="s">
        <v>561</v>
      </c>
      <c r="H729" s="131">
        <v>2</v>
      </c>
      <c r="I729" s="132"/>
      <c r="J729" s="133">
        <f>ROUND(I729*H729,2)</f>
        <v>0</v>
      </c>
      <c r="K729" s="129" t="s">
        <v>140</v>
      </c>
      <c r="L729" s="32"/>
      <c r="M729" s="134" t="s">
        <v>19</v>
      </c>
      <c r="N729" s="135" t="s">
        <v>45</v>
      </c>
      <c r="P729" s="136">
        <f>O729*H729</f>
        <v>0</v>
      </c>
      <c r="Q729" s="136">
        <v>0</v>
      </c>
      <c r="R729" s="136">
        <f>Q729*H729</f>
        <v>0</v>
      </c>
      <c r="S729" s="136">
        <v>0</v>
      </c>
      <c r="T729" s="137">
        <f>S729*H729</f>
        <v>0</v>
      </c>
      <c r="AR729" s="138" t="s">
        <v>240</v>
      </c>
      <c r="AT729" s="138" t="s">
        <v>136</v>
      </c>
      <c r="AU729" s="138" t="s">
        <v>82</v>
      </c>
      <c r="AY729" s="17" t="s">
        <v>134</v>
      </c>
      <c r="BE729" s="139">
        <f>IF(N729="základní",J729,0)</f>
        <v>0</v>
      </c>
      <c r="BF729" s="139">
        <f>IF(N729="snížená",J729,0)</f>
        <v>0</v>
      </c>
      <c r="BG729" s="139">
        <f>IF(N729="zákl. přenesená",J729,0)</f>
        <v>0</v>
      </c>
      <c r="BH729" s="139">
        <f>IF(N729="sníž. přenesená",J729,0)</f>
        <v>0</v>
      </c>
      <c r="BI729" s="139">
        <f>IF(N729="nulová",J729,0)</f>
        <v>0</v>
      </c>
      <c r="BJ729" s="17" t="s">
        <v>82</v>
      </c>
      <c r="BK729" s="139">
        <f>ROUND(I729*H729,2)</f>
        <v>0</v>
      </c>
      <c r="BL729" s="17" t="s">
        <v>240</v>
      </c>
      <c r="BM729" s="138" t="s">
        <v>828</v>
      </c>
    </row>
    <row r="730" spans="2:65" s="1" customFormat="1" ht="28.8">
      <c r="B730" s="32"/>
      <c r="D730" s="140" t="s">
        <v>143</v>
      </c>
      <c r="F730" s="141" t="s">
        <v>829</v>
      </c>
      <c r="I730" s="142"/>
      <c r="L730" s="32"/>
      <c r="M730" s="143"/>
      <c r="T730" s="51"/>
      <c r="AT730" s="17" t="s">
        <v>143</v>
      </c>
      <c r="AU730" s="17" t="s">
        <v>82</v>
      </c>
    </row>
    <row r="731" spans="2:65" s="1" customFormat="1">
      <c r="B731" s="32"/>
      <c r="D731" s="144" t="s">
        <v>145</v>
      </c>
      <c r="F731" s="145" t="s">
        <v>830</v>
      </c>
      <c r="I731" s="142"/>
      <c r="L731" s="32"/>
      <c r="M731" s="143"/>
      <c r="T731" s="51"/>
      <c r="AT731" s="17" t="s">
        <v>145</v>
      </c>
      <c r="AU731" s="17" t="s">
        <v>82</v>
      </c>
    </row>
    <row r="732" spans="2:65" s="1" customFormat="1" ht="24.15" customHeight="1">
      <c r="B732" s="32"/>
      <c r="C732" s="127" t="s">
        <v>831</v>
      </c>
      <c r="D732" s="127" t="s">
        <v>136</v>
      </c>
      <c r="E732" s="128" t="s">
        <v>832</v>
      </c>
      <c r="F732" s="129" t="s">
        <v>833</v>
      </c>
      <c r="G732" s="130" t="s">
        <v>561</v>
      </c>
      <c r="H732" s="131">
        <v>2</v>
      </c>
      <c r="I732" s="132"/>
      <c r="J732" s="133">
        <f>ROUND(I732*H732,2)</f>
        <v>0</v>
      </c>
      <c r="K732" s="129" t="s">
        <v>140</v>
      </c>
      <c r="L732" s="32"/>
      <c r="M732" s="134" t="s">
        <v>19</v>
      </c>
      <c r="N732" s="135" t="s">
        <v>45</v>
      </c>
      <c r="P732" s="136">
        <f>O732*H732</f>
        <v>0</v>
      </c>
      <c r="Q732" s="136">
        <v>0</v>
      </c>
      <c r="R732" s="136">
        <f>Q732*H732</f>
        <v>0</v>
      </c>
      <c r="S732" s="136">
        <v>0</v>
      </c>
      <c r="T732" s="137">
        <f>S732*H732</f>
        <v>0</v>
      </c>
      <c r="AR732" s="138" t="s">
        <v>240</v>
      </c>
      <c r="AT732" s="138" t="s">
        <v>136</v>
      </c>
      <c r="AU732" s="138" t="s">
        <v>82</v>
      </c>
      <c r="AY732" s="17" t="s">
        <v>134</v>
      </c>
      <c r="BE732" s="139">
        <f>IF(N732="základní",J732,0)</f>
        <v>0</v>
      </c>
      <c r="BF732" s="139">
        <f>IF(N732="snížená",J732,0)</f>
        <v>0</v>
      </c>
      <c r="BG732" s="139">
        <f>IF(N732="zákl. přenesená",J732,0)</f>
        <v>0</v>
      </c>
      <c r="BH732" s="139">
        <f>IF(N732="sníž. přenesená",J732,0)</f>
        <v>0</v>
      </c>
      <c r="BI732" s="139">
        <f>IF(N732="nulová",J732,0)</f>
        <v>0</v>
      </c>
      <c r="BJ732" s="17" t="s">
        <v>82</v>
      </c>
      <c r="BK732" s="139">
        <f>ROUND(I732*H732,2)</f>
        <v>0</v>
      </c>
      <c r="BL732" s="17" t="s">
        <v>240</v>
      </c>
      <c r="BM732" s="138" t="s">
        <v>834</v>
      </c>
    </row>
    <row r="733" spans="2:65" s="1" customFormat="1" ht="19.2">
      <c r="B733" s="32"/>
      <c r="D733" s="140" t="s">
        <v>143</v>
      </c>
      <c r="F733" s="141" t="s">
        <v>835</v>
      </c>
      <c r="I733" s="142"/>
      <c r="L733" s="32"/>
      <c r="M733" s="143"/>
      <c r="T733" s="51"/>
      <c r="AT733" s="17" t="s">
        <v>143</v>
      </c>
      <c r="AU733" s="17" t="s">
        <v>82</v>
      </c>
    </row>
    <row r="734" spans="2:65" s="1" customFormat="1">
      <c r="B734" s="32"/>
      <c r="D734" s="144" t="s">
        <v>145</v>
      </c>
      <c r="F734" s="145" t="s">
        <v>836</v>
      </c>
      <c r="I734" s="142"/>
      <c r="L734" s="32"/>
      <c r="M734" s="143"/>
      <c r="T734" s="51"/>
      <c r="AT734" s="17" t="s">
        <v>145</v>
      </c>
      <c r="AU734" s="17" t="s">
        <v>82</v>
      </c>
    </row>
    <row r="735" spans="2:65" s="1" customFormat="1" ht="24.15" customHeight="1">
      <c r="B735" s="32"/>
      <c r="C735" s="127" t="s">
        <v>837</v>
      </c>
      <c r="D735" s="127" t="s">
        <v>136</v>
      </c>
      <c r="E735" s="128" t="s">
        <v>838</v>
      </c>
      <c r="F735" s="129" t="s">
        <v>839</v>
      </c>
      <c r="G735" s="130" t="s">
        <v>333</v>
      </c>
      <c r="H735" s="131">
        <v>86</v>
      </c>
      <c r="I735" s="132"/>
      <c r="J735" s="133">
        <f>ROUND(I735*H735,2)</f>
        <v>0</v>
      </c>
      <c r="K735" s="129" t="s">
        <v>140</v>
      </c>
      <c r="L735" s="32"/>
      <c r="M735" s="134" t="s">
        <v>19</v>
      </c>
      <c r="N735" s="135" t="s">
        <v>45</v>
      </c>
      <c r="P735" s="136">
        <f>O735*H735</f>
        <v>0</v>
      </c>
      <c r="Q735" s="136">
        <v>0</v>
      </c>
      <c r="R735" s="136">
        <f>Q735*H735</f>
        <v>0</v>
      </c>
      <c r="S735" s="136">
        <v>0</v>
      </c>
      <c r="T735" s="137">
        <f>S735*H735</f>
        <v>0</v>
      </c>
      <c r="AR735" s="138" t="s">
        <v>240</v>
      </c>
      <c r="AT735" s="138" t="s">
        <v>136</v>
      </c>
      <c r="AU735" s="138" t="s">
        <v>82</v>
      </c>
      <c r="AY735" s="17" t="s">
        <v>134</v>
      </c>
      <c r="BE735" s="139">
        <f>IF(N735="základní",J735,0)</f>
        <v>0</v>
      </c>
      <c r="BF735" s="139">
        <f>IF(N735="snížená",J735,0)</f>
        <v>0</v>
      </c>
      <c r="BG735" s="139">
        <f>IF(N735="zákl. přenesená",J735,0)</f>
        <v>0</v>
      </c>
      <c r="BH735" s="139">
        <f>IF(N735="sníž. přenesená",J735,0)</f>
        <v>0</v>
      </c>
      <c r="BI735" s="139">
        <f>IF(N735="nulová",J735,0)</f>
        <v>0</v>
      </c>
      <c r="BJ735" s="17" t="s">
        <v>82</v>
      </c>
      <c r="BK735" s="139">
        <f>ROUND(I735*H735,2)</f>
        <v>0</v>
      </c>
      <c r="BL735" s="17" t="s">
        <v>240</v>
      </c>
      <c r="BM735" s="138" t="s">
        <v>840</v>
      </c>
    </row>
    <row r="736" spans="2:65" s="1" customFormat="1" ht="28.8">
      <c r="B736" s="32"/>
      <c r="D736" s="140" t="s">
        <v>143</v>
      </c>
      <c r="F736" s="141" t="s">
        <v>841</v>
      </c>
      <c r="I736" s="142"/>
      <c r="L736" s="32"/>
      <c r="M736" s="143"/>
      <c r="T736" s="51"/>
      <c r="AT736" s="17" t="s">
        <v>143</v>
      </c>
      <c r="AU736" s="17" t="s">
        <v>82</v>
      </c>
    </row>
    <row r="737" spans="2:65" s="1" customFormat="1">
      <c r="B737" s="32"/>
      <c r="D737" s="144" t="s">
        <v>145</v>
      </c>
      <c r="F737" s="145" t="s">
        <v>842</v>
      </c>
      <c r="I737" s="142"/>
      <c r="L737" s="32"/>
      <c r="M737" s="143"/>
      <c r="T737" s="51"/>
      <c r="AT737" s="17" t="s">
        <v>145</v>
      </c>
      <c r="AU737" s="17" t="s">
        <v>82</v>
      </c>
    </row>
    <row r="738" spans="2:65" s="1" customFormat="1" ht="16.5" customHeight="1">
      <c r="B738" s="32"/>
      <c r="C738" s="166" t="s">
        <v>843</v>
      </c>
      <c r="D738" s="166" t="s">
        <v>217</v>
      </c>
      <c r="E738" s="167" t="s">
        <v>844</v>
      </c>
      <c r="F738" s="168" t="s">
        <v>845</v>
      </c>
      <c r="G738" s="169" t="s">
        <v>231</v>
      </c>
      <c r="H738" s="170">
        <v>80</v>
      </c>
      <c r="I738" s="171"/>
      <c r="J738" s="172">
        <f>ROUND(I738*H738,2)</f>
        <v>0</v>
      </c>
      <c r="K738" s="168" t="s">
        <v>140</v>
      </c>
      <c r="L738" s="173"/>
      <c r="M738" s="174" t="s">
        <v>19</v>
      </c>
      <c r="N738" s="175" t="s">
        <v>45</v>
      </c>
      <c r="P738" s="136">
        <f>O738*H738</f>
        <v>0</v>
      </c>
      <c r="Q738" s="136">
        <v>1E-3</v>
      </c>
      <c r="R738" s="136">
        <f>Q738*H738</f>
        <v>0.08</v>
      </c>
      <c r="S738" s="136">
        <v>0</v>
      </c>
      <c r="T738" s="137">
        <f>S738*H738</f>
        <v>0</v>
      </c>
      <c r="AR738" s="138" t="s">
        <v>383</v>
      </c>
      <c r="AT738" s="138" t="s">
        <v>217</v>
      </c>
      <c r="AU738" s="138" t="s">
        <v>82</v>
      </c>
      <c r="AY738" s="17" t="s">
        <v>134</v>
      </c>
      <c r="BE738" s="139">
        <f>IF(N738="základní",J738,0)</f>
        <v>0</v>
      </c>
      <c r="BF738" s="139">
        <f>IF(N738="snížená",J738,0)</f>
        <v>0</v>
      </c>
      <c r="BG738" s="139">
        <f>IF(N738="zákl. přenesená",J738,0)</f>
        <v>0</v>
      </c>
      <c r="BH738" s="139">
        <f>IF(N738="sníž. přenesená",J738,0)</f>
        <v>0</v>
      </c>
      <c r="BI738" s="139">
        <f>IF(N738="nulová",J738,0)</f>
        <v>0</v>
      </c>
      <c r="BJ738" s="17" t="s">
        <v>82</v>
      </c>
      <c r="BK738" s="139">
        <f>ROUND(I738*H738,2)</f>
        <v>0</v>
      </c>
      <c r="BL738" s="17" t="s">
        <v>240</v>
      </c>
      <c r="BM738" s="138" t="s">
        <v>846</v>
      </c>
    </row>
    <row r="739" spans="2:65" s="1" customFormat="1">
      <c r="B739" s="32"/>
      <c r="D739" s="140" t="s">
        <v>143</v>
      </c>
      <c r="F739" s="141" t="s">
        <v>845</v>
      </c>
      <c r="I739" s="142"/>
      <c r="L739" s="32"/>
      <c r="M739" s="143"/>
      <c r="T739" s="51"/>
      <c r="AT739" s="17" t="s">
        <v>143</v>
      </c>
      <c r="AU739" s="17" t="s">
        <v>82</v>
      </c>
    </row>
    <row r="740" spans="2:65" s="1" customFormat="1" ht="16.5" customHeight="1">
      <c r="B740" s="32"/>
      <c r="C740" s="166" t="s">
        <v>847</v>
      </c>
      <c r="D740" s="166" t="s">
        <v>217</v>
      </c>
      <c r="E740" s="167" t="s">
        <v>848</v>
      </c>
      <c r="F740" s="168" t="s">
        <v>849</v>
      </c>
      <c r="G740" s="169" t="s">
        <v>231</v>
      </c>
      <c r="H740" s="170">
        <v>16</v>
      </c>
      <c r="I740" s="171"/>
      <c r="J740" s="172">
        <f>ROUND(I740*H740,2)</f>
        <v>0</v>
      </c>
      <c r="K740" s="168" t="s">
        <v>140</v>
      </c>
      <c r="L740" s="173"/>
      <c r="M740" s="174" t="s">
        <v>19</v>
      </c>
      <c r="N740" s="175" t="s">
        <v>45</v>
      </c>
      <c r="P740" s="136">
        <f>O740*H740</f>
        <v>0</v>
      </c>
      <c r="Q740" s="136">
        <v>1E-3</v>
      </c>
      <c r="R740" s="136">
        <f>Q740*H740</f>
        <v>1.6E-2</v>
      </c>
      <c r="S740" s="136">
        <v>0</v>
      </c>
      <c r="T740" s="137">
        <f>S740*H740</f>
        <v>0</v>
      </c>
      <c r="AR740" s="138" t="s">
        <v>383</v>
      </c>
      <c r="AT740" s="138" t="s">
        <v>217</v>
      </c>
      <c r="AU740" s="138" t="s">
        <v>82</v>
      </c>
      <c r="AY740" s="17" t="s">
        <v>134</v>
      </c>
      <c r="BE740" s="139">
        <f>IF(N740="základní",J740,0)</f>
        <v>0</v>
      </c>
      <c r="BF740" s="139">
        <f>IF(N740="snížená",J740,0)</f>
        <v>0</v>
      </c>
      <c r="BG740" s="139">
        <f>IF(N740="zákl. přenesená",J740,0)</f>
        <v>0</v>
      </c>
      <c r="BH740" s="139">
        <f>IF(N740="sníž. přenesená",J740,0)</f>
        <v>0</v>
      </c>
      <c r="BI740" s="139">
        <f>IF(N740="nulová",J740,0)</f>
        <v>0</v>
      </c>
      <c r="BJ740" s="17" t="s">
        <v>82</v>
      </c>
      <c r="BK740" s="139">
        <f>ROUND(I740*H740,2)</f>
        <v>0</v>
      </c>
      <c r="BL740" s="17" t="s">
        <v>240</v>
      </c>
      <c r="BM740" s="138" t="s">
        <v>850</v>
      </c>
    </row>
    <row r="741" spans="2:65" s="1" customFormat="1">
      <c r="B741" s="32"/>
      <c r="D741" s="140" t="s">
        <v>143</v>
      </c>
      <c r="F741" s="141" t="s">
        <v>849</v>
      </c>
      <c r="I741" s="142"/>
      <c r="L741" s="32"/>
      <c r="M741" s="143"/>
      <c r="T741" s="51"/>
      <c r="AT741" s="17" t="s">
        <v>143</v>
      </c>
      <c r="AU741" s="17" t="s">
        <v>82</v>
      </c>
    </row>
    <row r="742" spans="2:65" s="1" customFormat="1" ht="24.15" customHeight="1">
      <c r="B742" s="32"/>
      <c r="C742" s="127" t="s">
        <v>851</v>
      </c>
      <c r="D742" s="127" t="s">
        <v>136</v>
      </c>
      <c r="E742" s="128" t="s">
        <v>852</v>
      </c>
      <c r="F742" s="129" t="s">
        <v>853</v>
      </c>
      <c r="G742" s="130" t="s">
        <v>333</v>
      </c>
      <c r="H742" s="131">
        <v>110</v>
      </c>
      <c r="I742" s="132"/>
      <c r="J742" s="133">
        <f>ROUND(I742*H742,2)</f>
        <v>0</v>
      </c>
      <c r="K742" s="129" t="s">
        <v>140</v>
      </c>
      <c r="L742" s="32"/>
      <c r="M742" s="134" t="s">
        <v>19</v>
      </c>
      <c r="N742" s="135" t="s">
        <v>45</v>
      </c>
      <c r="P742" s="136">
        <f>O742*H742</f>
        <v>0</v>
      </c>
      <c r="Q742" s="136">
        <v>0</v>
      </c>
      <c r="R742" s="136">
        <f>Q742*H742</f>
        <v>0</v>
      </c>
      <c r="S742" s="136">
        <v>0</v>
      </c>
      <c r="T742" s="137">
        <f>S742*H742</f>
        <v>0</v>
      </c>
      <c r="AR742" s="138" t="s">
        <v>240</v>
      </c>
      <c r="AT742" s="138" t="s">
        <v>136</v>
      </c>
      <c r="AU742" s="138" t="s">
        <v>82</v>
      </c>
      <c r="AY742" s="17" t="s">
        <v>134</v>
      </c>
      <c r="BE742" s="139">
        <f>IF(N742="základní",J742,0)</f>
        <v>0</v>
      </c>
      <c r="BF742" s="139">
        <f>IF(N742="snížená",J742,0)</f>
        <v>0</v>
      </c>
      <c r="BG742" s="139">
        <f>IF(N742="zákl. přenesená",J742,0)</f>
        <v>0</v>
      </c>
      <c r="BH742" s="139">
        <f>IF(N742="sníž. přenesená",J742,0)</f>
        <v>0</v>
      </c>
      <c r="BI742" s="139">
        <f>IF(N742="nulová",J742,0)</f>
        <v>0</v>
      </c>
      <c r="BJ742" s="17" t="s">
        <v>82</v>
      </c>
      <c r="BK742" s="139">
        <f>ROUND(I742*H742,2)</f>
        <v>0</v>
      </c>
      <c r="BL742" s="17" t="s">
        <v>240</v>
      </c>
      <c r="BM742" s="138" t="s">
        <v>854</v>
      </c>
    </row>
    <row r="743" spans="2:65" s="1" customFormat="1" ht="19.2">
      <c r="B743" s="32"/>
      <c r="D743" s="140" t="s">
        <v>143</v>
      </c>
      <c r="F743" s="141" t="s">
        <v>855</v>
      </c>
      <c r="I743" s="142"/>
      <c r="L743" s="32"/>
      <c r="M743" s="143"/>
      <c r="T743" s="51"/>
      <c r="AT743" s="17" t="s">
        <v>143</v>
      </c>
      <c r="AU743" s="17" t="s">
        <v>82</v>
      </c>
    </row>
    <row r="744" spans="2:65" s="1" customFormat="1">
      <c r="B744" s="32"/>
      <c r="D744" s="144" t="s">
        <v>145</v>
      </c>
      <c r="F744" s="145" t="s">
        <v>856</v>
      </c>
      <c r="I744" s="142"/>
      <c r="L744" s="32"/>
      <c r="M744" s="143"/>
      <c r="T744" s="51"/>
      <c r="AT744" s="17" t="s">
        <v>145</v>
      </c>
      <c r="AU744" s="17" t="s">
        <v>82</v>
      </c>
    </row>
    <row r="745" spans="2:65" s="1" customFormat="1" ht="16.5" customHeight="1">
      <c r="B745" s="32"/>
      <c r="C745" s="166" t="s">
        <v>857</v>
      </c>
      <c r="D745" s="166" t="s">
        <v>217</v>
      </c>
      <c r="E745" s="167" t="s">
        <v>858</v>
      </c>
      <c r="F745" s="168" t="s">
        <v>859</v>
      </c>
      <c r="G745" s="169" t="s">
        <v>231</v>
      </c>
      <c r="H745" s="170">
        <v>55</v>
      </c>
      <c r="I745" s="171"/>
      <c r="J745" s="172">
        <f>ROUND(I745*H745,2)</f>
        <v>0</v>
      </c>
      <c r="K745" s="168" t="s">
        <v>140</v>
      </c>
      <c r="L745" s="173"/>
      <c r="M745" s="174" t="s">
        <v>19</v>
      </c>
      <c r="N745" s="175" t="s">
        <v>45</v>
      </c>
      <c r="P745" s="136">
        <f>O745*H745</f>
        <v>0</v>
      </c>
      <c r="Q745" s="136">
        <v>1E-3</v>
      </c>
      <c r="R745" s="136">
        <f>Q745*H745</f>
        <v>5.5E-2</v>
      </c>
      <c r="S745" s="136">
        <v>0</v>
      </c>
      <c r="T745" s="137">
        <f>S745*H745</f>
        <v>0</v>
      </c>
      <c r="AR745" s="138" t="s">
        <v>383</v>
      </c>
      <c r="AT745" s="138" t="s">
        <v>217</v>
      </c>
      <c r="AU745" s="138" t="s">
        <v>82</v>
      </c>
      <c r="AY745" s="17" t="s">
        <v>134</v>
      </c>
      <c r="BE745" s="139">
        <f>IF(N745="základní",J745,0)</f>
        <v>0</v>
      </c>
      <c r="BF745" s="139">
        <f>IF(N745="snížená",J745,0)</f>
        <v>0</v>
      </c>
      <c r="BG745" s="139">
        <f>IF(N745="zákl. přenesená",J745,0)</f>
        <v>0</v>
      </c>
      <c r="BH745" s="139">
        <f>IF(N745="sníž. přenesená",J745,0)</f>
        <v>0</v>
      </c>
      <c r="BI745" s="139">
        <f>IF(N745="nulová",J745,0)</f>
        <v>0</v>
      </c>
      <c r="BJ745" s="17" t="s">
        <v>82</v>
      </c>
      <c r="BK745" s="139">
        <f>ROUND(I745*H745,2)</f>
        <v>0</v>
      </c>
      <c r="BL745" s="17" t="s">
        <v>240</v>
      </c>
      <c r="BM745" s="138" t="s">
        <v>860</v>
      </c>
    </row>
    <row r="746" spans="2:65" s="1" customFormat="1">
      <c r="B746" s="32"/>
      <c r="D746" s="140" t="s">
        <v>143</v>
      </c>
      <c r="F746" s="141" t="s">
        <v>859</v>
      </c>
      <c r="I746" s="142"/>
      <c r="L746" s="32"/>
      <c r="M746" s="143"/>
      <c r="T746" s="51"/>
      <c r="AT746" s="17" t="s">
        <v>143</v>
      </c>
      <c r="AU746" s="17" t="s">
        <v>82</v>
      </c>
    </row>
    <row r="747" spans="2:65" s="13" customFormat="1">
      <c r="B747" s="152"/>
      <c r="D747" s="140" t="s">
        <v>147</v>
      </c>
      <c r="F747" s="154" t="s">
        <v>861</v>
      </c>
      <c r="H747" s="155">
        <v>55</v>
      </c>
      <c r="I747" s="156"/>
      <c r="L747" s="152"/>
      <c r="M747" s="157"/>
      <c r="T747" s="158"/>
      <c r="AT747" s="153" t="s">
        <v>147</v>
      </c>
      <c r="AU747" s="153" t="s">
        <v>82</v>
      </c>
      <c r="AV747" s="13" t="s">
        <v>82</v>
      </c>
      <c r="AW747" s="13" t="s">
        <v>4</v>
      </c>
      <c r="AX747" s="13" t="s">
        <v>78</v>
      </c>
      <c r="AY747" s="153" t="s">
        <v>134</v>
      </c>
    </row>
    <row r="748" spans="2:65" s="1" customFormat="1" ht="24.15" customHeight="1">
      <c r="B748" s="32"/>
      <c r="C748" s="166" t="s">
        <v>862</v>
      </c>
      <c r="D748" s="166" t="s">
        <v>217</v>
      </c>
      <c r="E748" s="167" t="s">
        <v>863</v>
      </c>
      <c r="F748" s="168" t="s">
        <v>864</v>
      </c>
      <c r="G748" s="169" t="s">
        <v>561</v>
      </c>
      <c r="H748" s="170">
        <v>65</v>
      </c>
      <c r="I748" s="171"/>
      <c r="J748" s="172">
        <f>ROUND(I748*H748,2)</f>
        <v>0</v>
      </c>
      <c r="K748" s="168" t="s">
        <v>140</v>
      </c>
      <c r="L748" s="173"/>
      <c r="M748" s="174" t="s">
        <v>19</v>
      </c>
      <c r="N748" s="175" t="s">
        <v>45</v>
      </c>
      <c r="P748" s="136">
        <f>O748*H748</f>
        <v>0</v>
      </c>
      <c r="Q748" s="136">
        <v>1.8000000000000001E-4</v>
      </c>
      <c r="R748" s="136">
        <f>Q748*H748</f>
        <v>1.17E-2</v>
      </c>
      <c r="S748" s="136">
        <v>0</v>
      </c>
      <c r="T748" s="137">
        <f>S748*H748</f>
        <v>0</v>
      </c>
      <c r="AR748" s="138" t="s">
        <v>383</v>
      </c>
      <c r="AT748" s="138" t="s">
        <v>217</v>
      </c>
      <c r="AU748" s="138" t="s">
        <v>82</v>
      </c>
      <c r="AY748" s="17" t="s">
        <v>134</v>
      </c>
      <c r="BE748" s="139">
        <f>IF(N748="základní",J748,0)</f>
        <v>0</v>
      </c>
      <c r="BF748" s="139">
        <f>IF(N748="snížená",J748,0)</f>
        <v>0</v>
      </c>
      <c r="BG748" s="139">
        <f>IF(N748="zákl. přenesená",J748,0)</f>
        <v>0</v>
      </c>
      <c r="BH748" s="139">
        <f>IF(N748="sníž. přenesená",J748,0)</f>
        <v>0</v>
      </c>
      <c r="BI748" s="139">
        <f>IF(N748="nulová",J748,0)</f>
        <v>0</v>
      </c>
      <c r="BJ748" s="17" t="s">
        <v>82</v>
      </c>
      <c r="BK748" s="139">
        <f>ROUND(I748*H748,2)</f>
        <v>0</v>
      </c>
      <c r="BL748" s="17" t="s">
        <v>240</v>
      </c>
      <c r="BM748" s="138" t="s">
        <v>865</v>
      </c>
    </row>
    <row r="749" spans="2:65" s="1" customFormat="1">
      <c r="B749" s="32"/>
      <c r="D749" s="140" t="s">
        <v>143</v>
      </c>
      <c r="F749" s="141" t="s">
        <v>864</v>
      </c>
      <c r="I749" s="142"/>
      <c r="L749" s="32"/>
      <c r="M749" s="143"/>
      <c r="T749" s="51"/>
      <c r="AT749" s="17" t="s">
        <v>143</v>
      </c>
      <c r="AU749" s="17" t="s">
        <v>82</v>
      </c>
    </row>
    <row r="750" spans="2:65" s="1" customFormat="1" ht="16.5" customHeight="1">
      <c r="B750" s="32"/>
      <c r="C750" s="166" t="s">
        <v>866</v>
      </c>
      <c r="D750" s="166" t="s">
        <v>217</v>
      </c>
      <c r="E750" s="167" t="s">
        <v>867</v>
      </c>
      <c r="F750" s="168" t="s">
        <v>868</v>
      </c>
      <c r="G750" s="169" t="s">
        <v>561</v>
      </c>
      <c r="H750" s="170">
        <v>18</v>
      </c>
      <c r="I750" s="171"/>
      <c r="J750" s="172">
        <f>ROUND(I750*H750,2)</f>
        <v>0</v>
      </c>
      <c r="K750" s="168" t="s">
        <v>140</v>
      </c>
      <c r="L750" s="173"/>
      <c r="M750" s="174" t="s">
        <v>19</v>
      </c>
      <c r="N750" s="175" t="s">
        <v>45</v>
      </c>
      <c r="P750" s="136">
        <f>O750*H750</f>
        <v>0</v>
      </c>
      <c r="Q750" s="136">
        <v>1.2E-4</v>
      </c>
      <c r="R750" s="136">
        <f>Q750*H750</f>
        <v>2.16E-3</v>
      </c>
      <c r="S750" s="136">
        <v>0</v>
      </c>
      <c r="T750" s="137">
        <f>S750*H750</f>
        <v>0</v>
      </c>
      <c r="AR750" s="138" t="s">
        <v>383</v>
      </c>
      <c r="AT750" s="138" t="s">
        <v>217</v>
      </c>
      <c r="AU750" s="138" t="s">
        <v>82</v>
      </c>
      <c r="AY750" s="17" t="s">
        <v>134</v>
      </c>
      <c r="BE750" s="139">
        <f>IF(N750="základní",J750,0)</f>
        <v>0</v>
      </c>
      <c r="BF750" s="139">
        <f>IF(N750="snížená",J750,0)</f>
        <v>0</v>
      </c>
      <c r="BG750" s="139">
        <f>IF(N750="zákl. přenesená",J750,0)</f>
        <v>0</v>
      </c>
      <c r="BH750" s="139">
        <f>IF(N750="sníž. přenesená",J750,0)</f>
        <v>0</v>
      </c>
      <c r="BI750" s="139">
        <f>IF(N750="nulová",J750,0)</f>
        <v>0</v>
      </c>
      <c r="BJ750" s="17" t="s">
        <v>82</v>
      </c>
      <c r="BK750" s="139">
        <f>ROUND(I750*H750,2)</f>
        <v>0</v>
      </c>
      <c r="BL750" s="17" t="s">
        <v>240</v>
      </c>
      <c r="BM750" s="138" t="s">
        <v>869</v>
      </c>
    </row>
    <row r="751" spans="2:65" s="1" customFormat="1">
      <c r="B751" s="32"/>
      <c r="D751" s="140" t="s">
        <v>143</v>
      </c>
      <c r="F751" s="141" t="s">
        <v>868</v>
      </c>
      <c r="I751" s="142"/>
      <c r="L751" s="32"/>
      <c r="M751" s="143"/>
      <c r="T751" s="51"/>
      <c r="AT751" s="17" t="s">
        <v>143</v>
      </c>
      <c r="AU751" s="17" t="s">
        <v>82</v>
      </c>
    </row>
    <row r="752" spans="2:65" s="1" customFormat="1" ht="16.5" customHeight="1">
      <c r="B752" s="32"/>
      <c r="C752" s="166" t="s">
        <v>870</v>
      </c>
      <c r="D752" s="166" t="s">
        <v>217</v>
      </c>
      <c r="E752" s="167" t="s">
        <v>871</v>
      </c>
      <c r="F752" s="168" t="s">
        <v>872</v>
      </c>
      <c r="G752" s="169" t="s">
        <v>561</v>
      </c>
      <c r="H752" s="170">
        <v>6</v>
      </c>
      <c r="I752" s="171"/>
      <c r="J752" s="172">
        <f>ROUND(I752*H752,2)</f>
        <v>0</v>
      </c>
      <c r="K752" s="168" t="s">
        <v>140</v>
      </c>
      <c r="L752" s="173"/>
      <c r="M752" s="174" t="s">
        <v>19</v>
      </c>
      <c r="N752" s="175" t="s">
        <v>45</v>
      </c>
      <c r="P752" s="136">
        <f>O752*H752</f>
        <v>0</v>
      </c>
      <c r="Q752" s="136">
        <v>2.0000000000000001E-4</v>
      </c>
      <c r="R752" s="136">
        <f>Q752*H752</f>
        <v>1.2000000000000001E-3</v>
      </c>
      <c r="S752" s="136">
        <v>0</v>
      </c>
      <c r="T752" s="137">
        <f>S752*H752</f>
        <v>0</v>
      </c>
      <c r="AR752" s="138" t="s">
        <v>383</v>
      </c>
      <c r="AT752" s="138" t="s">
        <v>217</v>
      </c>
      <c r="AU752" s="138" t="s">
        <v>82</v>
      </c>
      <c r="AY752" s="17" t="s">
        <v>134</v>
      </c>
      <c r="BE752" s="139">
        <f>IF(N752="základní",J752,0)</f>
        <v>0</v>
      </c>
      <c r="BF752" s="139">
        <f>IF(N752="snížená",J752,0)</f>
        <v>0</v>
      </c>
      <c r="BG752" s="139">
        <f>IF(N752="zákl. přenesená",J752,0)</f>
        <v>0</v>
      </c>
      <c r="BH752" s="139">
        <f>IF(N752="sníž. přenesená",J752,0)</f>
        <v>0</v>
      </c>
      <c r="BI752" s="139">
        <f>IF(N752="nulová",J752,0)</f>
        <v>0</v>
      </c>
      <c r="BJ752" s="17" t="s">
        <v>82</v>
      </c>
      <c r="BK752" s="139">
        <f>ROUND(I752*H752,2)</f>
        <v>0</v>
      </c>
      <c r="BL752" s="17" t="s">
        <v>240</v>
      </c>
      <c r="BM752" s="138" t="s">
        <v>873</v>
      </c>
    </row>
    <row r="753" spans="2:65" s="1" customFormat="1">
      <c r="B753" s="32"/>
      <c r="D753" s="140" t="s">
        <v>143</v>
      </c>
      <c r="F753" s="141" t="s">
        <v>872</v>
      </c>
      <c r="I753" s="142"/>
      <c r="L753" s="32"/>
      <c r="M753" s="143"/>
      <c r="T753" s="51"/>
      <c r="AT753" s="17" t="s">
        <v>143</v>
      </c>
      <c r="AU753" s="17" t="s">
        <v>82</v>
      </c>
    </row>
    <row r="754" spans="2:65" s="1" customFormat="1" ht="16.5" customHeight="1">
      <c r="B754" s="32"/>
      <c r="C754" s="166" t="s">
        <v>874</v>
      </c>
      <c r="D754" s="166" t="s">
        <v>217</v>
      </c>
      <c r="E754" s="167" t="s">
        <v>875</v>
      </c>
      <c r="F754" s="168" t="s">
        <v>876</v>
      </c>
      <c r="G754" s="169" t="s">
        <v>561</v>
      </c>
      <c r="H754" s="170">
        <v>12</v>
      </c>
      <c r="I754" s="171"/>
      <c r="J754" s="172">
        <f>ROUND(I754*H754,2)</f>
        <v>0</v>
      </c>
      <c r="K754" s="168" t="s">
        <v>140</v>
      </c>
      <c r="L754" s="173"/>
      <c r="M754" s="174" t="s">
        <v>19</v>
      </c>
      <c r="N754" s="175" t="s">
        <v>45</v>
      </c>
      <c r="P754" s="136">
        <f>O754*H754</f>
        <v>0</v>
      </c>
      <c r="Q754" s="136">
        <v>1.6000000000000001E-4</v>
      </c>
      <c r="R754" s="136">
        <f>Q754*H754</f>
        <v>1.9200000000000003E-3</v>
      </c>
      <c r="S754" s="136">
        <v>0</v>
      </c>
      <c r="T754" s="137">
        <f>S754*H754</f>
        <v>0</v>
      </c>
      <c r="AR754" s="138" t="s">
        <v>383</v>
      </c>
      <c r="AT754" s="138" t="s">
        <v>217</v>
      </c>
      <c r="AU754" s="138" t="s">
        <v>82</v>
      </c>
      <c r="AY754" s="17" t="s">
        <v>134</v>
      </c>
      <c r="BE754" s="139">
        <f>IF(N754="základní",J754,0)</f>
        <v>0</v>
      </c>
      <c r="BF754" s="139">
        <f>IF(N754="snížená",J754,0)</f>
        <v>0</v>
      </c>
      <c r="BG754" s="139">
        <f>IF(N754="zákl. přenesená",J754,0)</f>
        <v>0</v>
      </c>
      <c r="BH754" s="139">
        <f>IF(N754="sníž. přenesená",J754,0)</f>
        <v>0</v>
      </c>
      <c r="BI754" s="139">
        <f>IF(N754="nulová",J754,0)</f>
        <v>0</v>
      </c>
      <c r="BJ754" s="17" t="s">
        <v>82</v>
      </c>
      <c r="BK754" s="139">
        <f>ROUND(I754*H754,2)</f>
        <v>0</v>
      </c>
      <c r="BL754" s="17" t="s">
        <v>240</v>
      </c>
      <c r="BM754" s="138" t="s">
        <v>877</v>
      </c>
    </row>
    <row r="755" spans="2:65" s="1" customFormat="1">
      <c r="B755" s="32"/>
      <c r="D755" s="140" t="s">
        <v>143</v>
      </c>
      <c r="F755" s="141" t="s">
        <v>876</v>
      </c>
      <c r="I755" s="142"/>
      <c r="L755" s="32"/>
      <c r="M755" s="143"/>
      <c r="T755" s="51"/>
      <c r="AT755" s="17" t="s">
        <v>143</v>
      </c>
      <c r="AU755" s="17" t="s">
        <v>82</v>
      </c>
    </row>
    <row r="756" spans="2:65" s="1" customFormat="1" ht="16.5" customHeight="1">
      <c r="B756" s="32"/>
      <c r="C756" s="166" t="s">
        <v>878</v>
      </c>
      <c r="D756" s="166" t="s">
        <v>217</v>
      </c>
      <c r="E756" s="167" t="s">
        <v>879</v>
      </c>
      <c r="F756" s="168" t="s">
        <v>880</v>
      </c>
      <c r="G756" s="169" t="s">
        <v>561</v>
      </c>
      <c r="H756" s="170">
        <v>6</v>
      </c>
      <c r="I756" s="171"/>
      <c r="J756" s="172">
        <f>ROUND(I756*H756,2)</f>
        <v>0</v>
      </c>
      <c r="K756" s="168" t="s">
        <v>140</v>
      </c>
      <c r="L756" s="173"/>
      <c r="M756" s="174" t="s">
        <v>19</v>
      </c>
      <c r="N756" s="175" t="s">
        <v>45</v>
      </c>
      <c r="P756" s="136">
        <f>O756*H756</f>
        <v>0</v>
      </c>
      <c r="Q756" s="136">
        <v>1.2999999999999999E-4</v>
      </c>
      <c r="R756" s="136">
        <f>Q756*H756</f>
        <v>7.7999999999999988E-4</v>
      </c>
      <c r="S756" s="136">
        <v>0</v>
      </c>
      <c r="T756" s="137">
        <f>S756*H756</f>
        <v>0</v>
      </c>
      <c r="AR756" s="138" t="s">
        <v>383</v>
      </c>
      <c r="AT756" s="138" t="s">
        <v>217</v>
      </c>
      <c r="AU756" s="138" t="s">
        <v>82</v>
      </c>
      <c r="AY756" s="17" t="s">
        <v>134</v>
      </c>
      <c r="BE756" s="139">
        <f>IF(N756="základní",J756,0)</f>
        <v>0</v>
      </c>
      <c r="BF756" s="139">
        <f>IF(N756="snížená",J756,0)</f>
        <v>0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7" t="s">
        <v>82</v>
      </c>
      <c r="BK756" s="139">
        <f>ROUND(I756*H756,2)</f>
        <v>0</v>
      </c>
      <c r="BL756" s="17" t="s">
        <v>240</v>
      </c>
      <c r="BM756" s="138" t="s">
        <v>881</v>
      </c>
    </row>
    <row r="757" spans="2:65" s="1" customFormat="1">
      <c r="B757" s="32"/>
      <c r="D757" s="140" t="s">
        <v>143</v>
      </c>
      <c r="F757" s="141" t="s">
        <v>880</v>
      </c>
      <c r="I757" s="142"/>
      <c r="L757" s="32"/>
      <c r="M757" s="143"/>
      <c r="T757" s="51"/>
      <c r="AT757" s="17" t="s">
        <v>143</v>
      </c>
      <c r="AU757" s="17" t="s">
        <v>82</v>
      </c>
    </row>
    <row r="758" spans="2:65" s="1" customFormat="1" ht="16.5" customHeight="1">
      <c r="B758" s="32"/>
      <c r="C758" s="166" t="s">
        <v>882</v>
      </c>
      <c r="D758" s="166" t="s">
        <v>217</v>
      </c>
      <c r="E758" s="167" t="s">
        <v>883</v>
      </c>
      <c r="F758" s="168" t="s">
        <v>884</v>
      </c>
      <c r="G758" s="169" t="s">
        <v>561</v>
      </c>
      <c r="H758" s="170">
        <v>32</v>
      </c>
      <c r="I758" s="171"/>
      <c r="J758" s="172">
        <f>ROUND(I758*H758,2)</f>
        <v>0</v>
      </c>
      <c r="K758" s="168" t="s">
        <v>140</v>
      </c>
      <c r="L758" s="173"/>
      <c r="M758" s="174" t="s">
        <v>19</v>
      </c>
      <c r="N758" s="175" t="s">
        <v>45</v>
      </c>
      <c r="P758" s="136">
        <f>O758*H758</f>
        <v>0</v>
      </c>
      <c r="Q758" s="136">
        <v>2.5000000000000001E-4</v>
      </c>
      <c r="R758" s="136">
        <f>Q758*H758</f>
        <v>8.0000000000000002E-3</v>
      </c>
      <c r="S758" s="136">
        <v>0</v>
      </c>
      <c r="T758" s="137">
        <f>S758*H758</f>
        <v>0</v>
      </c>
      <c r="AR758" s="138" t="s">
        <v>383</v>
      </c>
      <c r="AT758" s="138" t="s">
        <v>217</v>
      </c>
      <c r="AU758" s="138" t="s">
        <v>82</v>
      </c>
      <c r="AY758" s="17" t="s">
        <v>134</v>
      </c>
      <c r="BE758" s="139">
        <f>IF(N758="základní",J758,0)</f>
        <v>0</v>
      </c>
      <c r="BF758" s="139">
        <f>IF(N758="snížená",J758,0)</f>
        <v>0</v>
      </c>
      <c r="BG758" s="139">
        <f>IF(N758="zákl. přenesená",J758,0)</f>
        <v>0</v>
      </c>
      <c r="BH758" s="139">
        <f>IF(N758="sníž. přenesená",J758,0)</f>
        <v>0</v>
      </c>
      <c r="BI758" s="139">
        <f>IF(N758="nulová",J758,0)</f>
        <v>0</v>
      </c>
      <c r="BJ758" s="17" t="s">
        <v>82</v>
      </c>
      <c r="BK758" s="139">
        <f>ROUND(I758*H758,2)</f>
        <v>0</v>
      </c>
      <c r="BL758" s="17" t="s">
        <v>240</v>
      </c>
      <c r="BM758" s="138" t="s">
        <v>885</v>
      </c>
    </row>
    <row r="759" spans="2:65" s="1" customFormat="1">
      <c r="B759" s="32"/>
      <c r="D759" s="140" t="s">
        <v>143</v>
      </c>
      <c r="F759" s="141" t="s">
        <v>884</v>
      </c>
      <c r="I759" s="142"/>
      <c r="L759" s="32"/>
      <c r="M759" s="143"/>
      <c r="T759" s="51"/>
      <c r="AT759" s="17" t="s">
        <v>143</v>
      </c>
      <c r="AU759" s="17" t="s">
        <v>82</v>
      </c>
    </row>
    <row r="760" spans="2:65" s="1" customFormat="1" ht="24.15" customHeight="1">
      <c r="B760" s="32"/>
      <c r="C760" s="127" t="s">
        <v>886</v>
      </c>
      <c r="D760" s="127" t="s">
        <v>136</v>
      </c>
      <c r="E760" s="128" t="s">
        <v>887</v>
      </c>
      <c r="F760" s="129" t="s">
        <v>888</v>
      </c>
      <c r="G760" s="130" t="s">
        <v>561</v>
      </c>
      <c r="H760" s="131">
        <v>6</v>
      </c>
      <c r="I760" s="132"/>
      <c r="J760" s="133">
        <f>ROUND(I760*H760,2)</f>
        <v>0</v>
      </c>
      <c r="K760" s="129" t="s">
        <v>140</v>
      </c>
      <c r="L760" s="32"/>
      <c r="M760" s="134" t="s">
        <v>19</v>
      </c>
      <c r="N760" s="135" t="s">
        <v>45</v>
      </c>
      <c r="P760" s="136">
        <f>O760*H760</f>
        <v>0</v>
      </c>
      <c r="Q760" s="136">
        <v>0</v>
      </c>
      <c r="R760" s="136">
        <f>Q760*H760</f>
        <v>0</v>
      </c>
      <c r="S760" s="136">
        <v>0</v>
      </c>
      <c r="T760" s="137">
        <f>S760*H760</f>
        <v>0</v>
      </c>
      <c r="AR760" s="138" t="s">
        <v>240</v>
      </c>
      <c r="AT760" s="138" t="s">
        <v>136</v>
      </c>
      <c r="AU760" s="138" t="s">
        <v>82</v>
      </c>
      <c r="AY760" s="17" t="s">
        <v>134</v>
      </c>
      <c r="BE760" s="139">
        <f>IF(N760="základní",J760,0)</f>
        <v>0</v>
      </c>
      <c r="BF760" s="139">
        <f>IF(N760="snížená",J760,0)</f>
        <v>0</v>
      </c>
      <c r="BG760" s="139">
        <f>IF(N760="zákl. přenesená",J760,0)</f>
        <v>0</v>
      </c>
      <c r="BH760" s="139">
        <f>IF(N760="sníž. přenesená",J760,0)</f>
        <v>0</v>
      </c>
      <c r="BI760" s="139">
        <f>IF(N760="nulová",J760,0)</f>
        <v>0</v>
      </c>
      <c r="BJ760" s="17" t="s">
        <v>82</v>
      </c>
      <c r="BK760" s="139">
        <f>ROUND(I760*H760,2)</f>
        <v>0</v>
      </c>
      <c r="BL760" s="17" t="s">
        <v>240</v>
      </c>
      <c r="BM760" s="138" t="s">
        <v>889</v>
      </c>
    </row>
    <row r="761" spans="2:65" s="1" customFormat="1" ht="19.2">
      <c r="B761" s="32"/>
      <c r="D761" s="140" t="s">
        <v>143</v>
      </c>
      <c r="F761" s="141" t="s">
        <v>890</v>
      </c>
      <c r="I761" s="142"/>
      <c r="L761" s="32"/>
      <c r="M761" s="143"/>
      <c r="T761" s="51"/>
      <c r="AT761" s="17" t="s">
        <v>143</v>
      </c>
      <c r="AU761" s="17" t="s">
        <v>82</v>
      </c>
    </row>
    <row r="762" spans="2:65" s="1" customFormat="1">
      <c r="B762" s="32"/>
      <c r="D762" s="144" t="s">
        <v>145</v>
      </c>
      <c r="F762" s="145" t="s">
        <v>891</v>
      </c>
      <c r="I762" s="142"/>
      <c r="L762" s="32"/>
      <c r="M762" s="143"/>
      <c r="T762" s="51"/>
      <c r="AT762" s="17" t="s">
        <v>145</v>
      </c>
      <c r="AU762" s="17" t="s">
        <v>82</v>
      </c>
    </row>
    <row r="763" spans="2:65" s="1" customFormat="1" ht="21.75" customHeight="1">
      <c r="B763" s="32"/>
      <c r="C763" s="166" t="s">
        <v>892</v>
      </c>
      <c r="D763" s="166" t="s">
        <v>217</v>
      </c>
      <c r="E763" s="167" t="s">
        <v>893</v>
      </c>
      <c r="F763" s="168" t="s">
        <v>894</v>
      </c>
      <c r="G763" s="169" t="s">
        <v>561</v>
      </c>
      <c r="H763" s="170">
        <v>6</v>
      </c>
      <c r="I763" s="171"/>
      <c r="J763" s="172">
        <f>ROUND(I763*H763,2)</f>
        <v>0</v>
      </c>
      <c r="K763" s="168" t="s">
        <v>140</v>
      </c>
      <c r="L763" s="173"/>
      <c r="M763" s="174" t="s">
        <v>19</v>
      </c>
      <c r="N763" s="175" t="s">
        <v>45</v>
      </c>
      <c r="P763" s="136">
        <f>O763*H763</f>
        <v>0</v>
      </c>
      <c r="Q763" s="136">
        <v>4.1999999999999997E-3</v>
      </c>
      <c r="R763" s="136">
        <f>Q763*H763</f>
        <v>2.52E-2</v>
      </c>
      <c r="S763" s="136">
        <v>0</v>
      </c>
      <c r="T763" s="137">
        <f>S763*H763</f>
        <v>0</v>
      </c>
      <c r="AR763" s="138" t="s">
        <v>383</v>
      </c>
      <c r="AT763" s="138" t="s">
        <v>217</v>
      </c>
      <c r="AU763" s="138" t="s">
        <v>82</v>
      </c>
      <c r="AY763" s="17" t="s">
        <v>134</v>
      </c>
      <c r="BE763" s="139">
        <f>IF(N763="základní",J763,0)</f>
        <v>0</v>
      </c>
      <c r="BF763" s="139">
        <f>IF(N763="snížená",J763,0)</f>
        <v>0</v>
      </c>
      <c r="BG763" s="139">
        <f>IF(N763="zákl. přenesená",J763,0)</f>
        <v>0</v>
      </c>
      <c r="BH763" s="139">
        <f>IF(N763="sníž. přenesená",J763,0)</f>
        <v>0</v>
      </c>
      <c r="BI763" s="139">
        <f>IF(N763="nulová",J763,0)</f>
        <v>0</v>
      </c>
      <c r="BJ763" s="17" t="s">
        <v>82</v>
      </c>
      <c r="BK763" s="139">
        <f>ROUND(I763*H763,2)</f>
        <v>0</v>
      </c>
      <c r="BL763" s="17" t="s">
        <v>240</v>
      </c>
      <c r="BM763" s="138" t="s">
        <v>895</v>
      </c>
    </row>
    <row r="764" spans="2:65" s="1" customFormat="1">
      <c r="B764" s="32"/>
      <c r="D764" s="140" t="s">
        <v>143</v>
      </c>
      <c r="F764" s="141" t="s">
        <v>894</v>
      </c>
      <c r="I764" s="142"/>
      <c r="L764" s="32"/>
      <c r="M764" s="143"/>
      <c r="T764" s="51"/>
      <c r="AT764" s="17" t="s">
        <v>143</v>
      </c>
      <c r="AU764" s="17" t="s">
        <v>82</v>
      </c>
    </row>
    <row r="765" spans="2:65" s="1" customFormat="1" ht="21.75" customHeight="1">
      <c r="B765" s="32"/>
      <c r="C765" s="127" t="s">
        <v>896</v>
      </c>
      <c r="D765" s="127" t="s">
        <v>136</v>
      </c>
      <c r="E765" s="128" t="s">
        <v>897</v>
      </c>
      <c r="F765" s="129" t="s">
        <v>898</v>
      </c>
      <c r="G765" s="130" t="s">
        <v>561</v>
      </c>
      <c r="H765" s="131">
        <v>3</v>
      </c>
      <c r="I765" s="132"/>
      <c r="J765" s="133">
        <f>ROUND(I765*H765,2)</f>
        <v>0</v>
      </c>
      <c r="K765" s="129" t="s">
        <v>140</v>
      </c>
      <c r="L765" s="32"/>
      <c r="M765" s="134" t="s">
        <v>19</v>
      </c>
      <c r="N765" s="135" t="s">
        <v>45</v>
      </c>
      <c r="P765" s="136">
        <f>O765*H765</f>
        <v>0</v>
      </c>
      <c r="Q765" s="136">
        <v>0</v>
      </c>
      <c r="R765" s="136">
        <f>Q765*H765</f>
        <v>0</v>
      </c>
      <c r="S765" s="136">
        <v>0</v>
      </c>
      <c r="T765" s="137">
        <f>S765*H765</f>
        <v>0</v>
      </c>
      <c r="AR765" s="138" t="s">
        <v>240</v>
      </c>
      <c r="AT765" s="138" t="s">
        <v>136</v>
      </c>
      <c r="AU765" s="138" t="s">
        <v>82</v>
      </c>
      <c r="AY765" s="17" t="s">
        <v>134</v>
      </c>
      <c r="BE765" s="139">
        <f>IF(N765="základní",J765,0)</f>
        <v>0</v>
      </c>
      <c r="BF765" s="139">
        <f>IF(N765="snížená",J765,0)</f>
        <v>0</v>
      </c>
      <c r="BG765" s="139">
        <f>IF(N765="zákl. přenesená",J765,0)</f>
        <v>0</v>
      </c>
      <c r="BH765" s="139">
        <f>IF(N765="sníž. přenesená",J765,0)</f>
        <v>0</v>
      </c>
      <c r="BI765" s="139">
        <f>IF(N765="nulová",J765,0)</f>
        <v>0</v>
      </c>
      <c r="BJ765" s="17" t="s">
        <v>82</v>
      </c>
      <c r="BK765" s="139">
        <f>ROUND(I765*H765,2)</f>
        <v>0</v>
      </c>
      <c r="BL765" s="17" t="s">
        <v>240</v>
      </c>
      <c r="BM765" s="138" t="s">
        <v>899</v>
      </c>
    </row>
    <row r="766" spans="2:65" s="1" customFormat="1">
      <c r="B766" s="32"/>
      <c r="D766" s="140" t="s">
        <v>143</v>
      </c>
      <c r="F766" s="141" t="s">
        <v>900</v>
      </c>
      <c r="I766" s="142"/>
      <c r="L766" s="32"/>
      <c r="M766" s="143"/>
      <c r="T766" s="51"/>
      <c r="AT766" s="17" t="s">
        <v>143</v>
      </c>
      <c r="AU766" s="17" t="s">
        <v>82</v>
      </c>
    </row>
    <row r="767" spans="2:65" s="1" customFormat="1">
      <c r="B767" s="32"/>
      <c r="D767" s="144" t="s">
        <v>145</v>
      </c>
      <c r="F767" s="145" t="s">
        <v>901</v>
      </c>
      <c r="I767" s="142"/>
      <c r="L767" s="32"/>
      <c r="M767" s="143"/>
      <c r="T767" s="51"/>
      <c r="AT767" s="17" t="s">
        <v>145</v>
      </c>
      <c r="AU767" s="17" t="s">
        <v>82</v>
      </c>
    </row>
    <row r="768" spans="2:65" s="1" customFormat="1" ht="16.5" customHeight="1">
      <c r="B768" s="32"/>
      <c r="C768" s="166" t="s">
        <v>902</v>
      </c>
      <c r="D768" s="166" t="s">
        <v>217</v>
      </c>
      <c r="E768" s="167" t="s">
        <v>903</v>
      </c>
      <c r="F768" s="168" t="s">
        <v>904</v>
      </c>
      <c r="G768" s="169" t="s">
        <v>561</v>
      </c>
      <c r="H768" s="170">
        <v>3</v>
      </c>
      <c r="I768" s="171"/>
      <c r="J768" s="172">
        <f>ROUND(I768*H768,2)</f>
        <v>0</v>
      </c>
      <c r="K768" s="168" t="s">
        <v>140</v>
      </c>
      <c r="L768" s="173"/>
      <c r="M768" s="174" t="s">
        <v>19</v>
      </c>
      <c r="N768" s="175" t="s">
        <v>45</v>
      </c>
      <c r="P768" s="136">
        <f>O768*H768</f>
        <v>0</v>
      </c>
      <c r="Q768" s="136">
        <v>4.2999999999999999E-4</v>
      </c>
      <c r="R768" s="136">
        <f>Q768*H768</f>
        <v>1.2899999999999999E-3</v>
      </c>
      <c r="S768" s="136">
        <v>0</v>
      </c>
      <c r="T768" s="137">
        <f>S768*H768</f>
        <v>0</v>
      </c>
      <c r="AR768" s="138" t="s">
        <v>383</v>
      </c>
      <c r="AT768" s="138" t="s">
        <v>217</v>
      </c>
      <c r="AU768" s="138" t="s">
        <v>82</v>
      </c>
      <c r="AY768" s="17" t="s">
        <v>134</v>
      </c>
      <c r="BE768" s="139">
        <f>IF(N768="základní",J768,0)</f>
        <v>0</v>
      </c>
      <c r="BF768" s="139">
        <f>IF(N768="snížená",J768,0)</f>
        <v>0</v>
      </c>
      <c r="BG768" s="139">
        <f>IF(N768="zákl. přenesená",J768,0)</f>
        <v>0</v>
      </c>
      <c r="BH768" s="139">
        <f>IF(N768="sníž. přenesená",J768,0)</f>
        <v>0</v>
      </c>
      <c r="BI768" s="139">
        <f>IF(N768="nulová",J768,0)</f>
        <v>0</v>
      </c>
      <c r="BJ768" s="17" t="s">
        <v>82</v>
      </c>
      <c r="BK768" s="139">
        <f>ROUND(I768*H768,2)</f>
        <v>0</v>
      </c>
      <c r="BL768" s="17" t="s">
        <v>240</v>
      </c>
      <c r="BM768" s="138" t="s">
        <v>905</v>
      </c>
    </row>
    <row r="769" spans="2:65" s="1" customFormat="1">
      <c r="B769" s="32"/>
      <c r="D769" s="140" t="s">
        <v>143</v>
      </c>
      <c r="F769" s="141" t="s">
        <v>904</v>
      </c>
      <c r="I769" s="142"/>
      <c r="L769" s="32"/>
      <c r="M769" s="143"/>
      <c r="T769" s="51"/>
      <c r="AT769" s="17" t="s">
        <v>143</v>
      </c>
      <c r="AU769" s="17" t="s">
        <v>82</v>
      </c>
    </row>
    <row r="770" spans="2:65" s="1" customFormat="1" ht="16.5" customHeight="1">
      <c r="B770" s="32"/>
      <c r="C770" s="166" t="s">
        <v>906</v>
      </c>
      <c r="D770" s="166" t="s">
        <v>217</v>
      </c>
      <c r="E770" s="167" t="s">
        <v>907</v>
      </c>
      <c r="F770" s="168" t="s">
        <v>908</v>
      </c>
      <c r="G770" s="169" t="s">
        <v>561</v>
      </c>
      <c r="H770" s="170">
        <v>2</v>
      </c>
      <c r="I770" s="171"/>
      <c r="J770" s="172">
        <f>ROUND(I770*H770,2)</f>
        <v>0</v>
      </c>
      <c r="K770" s="168" t="s">
        <v>140</v>
      </c>
      <c r="L770" s="173"/>
      <c r="M770" s="174" t="s">
        <v>19</v>
      </c>
      <c r="N770" s="175" t="s">
        <v>45</v>
      </c>
      <c r="P770" s="136">
        <f>O770*H770</f>
        <v>0</v>
      </c>
      <c r="Q770" s="136">
        <v>3.0000000000000001E-3</v>
      </c>
      <c r="R770" s="136">
        <f>Q770*H770</f>
        <v>6.0000000000000001E-3</v>
      </c>
      <c r="S770" s="136">
        <v>0</v>
      </c>
      <c r="T770" s="137">
        <f>S770*H770</f>
        <v>0</v>
      </c>
      <c r="AR770" s="138" t="s">
        <v>383</v>
      </c>
      <c r="AT770" s="138" t="s">
        <v>217</v>
      </c>
      <c r="AU770" s="138" t="s">
        <v>82</v>
      </c>
      <c r="AY770" s="17" t="s">
        <v>134</v>
      </c>
      <c r="BE770" s="139">
        <f>IF(N770="základní",J770,0)</f>
        <v>0</v>
      </c>
      <c r="BF770" s="139">
        <f>IF(N770="snížená",J770,0)</f>
        <v>0</v>
      </c>
      <c r="BG770" s="139">
        <f>IF(N770="zákl. přenesená",J770,0)</f>
        <v>0</v>
      </c>
      <c r="BH770" s="139">
        <f>IF(N770="sníž. přenesená",J770,0)</f>
        <v>0</v>
      </c>
      <c r="BI770" s="139">
        <f>IF(N770="nulová",J770,0)</f>
        <v>0</v>
      </c>
      <c r="BJ770" s="17" t="s">
        <v>82</v>
      </c>
      <c r="BK770" s="139">
        <f>ROUND(I770*H770,2)</f>
        <v>0</v>
      </c>
      <c r="BL770" s="17" t="s">
        <v>240</v>
      </c>
      <c r="BM770" s="138" t="s">
        <v>909</v>
      </c>
    </row>
    <row r="771" spans="2:65" s="1" customFormat="1">
      <c r="B771" s="32"/>
      <c r="D771" s="140" t="s">
        <v>143</v>
      </c>
      <c r="F771" s="141" t="s">
        <v>908</v>
      </c>
      <c r="I771" s="142"/>
      <c r="L771" s="32"/>
      <c r="M771" s="143"/>
      <c r="T771" s="51"/>
      <c r="AT771" s="17" t="s">
        <v>143</v>
      </c>
      <c r="AU771" s="17" t="s">
        <v>82</v>
      </c>
    </row>
    <row r="772" spans="2:65" s="1" customFormat="1" ht="16.5" customHeight="1">
      <c r="B772" s="32"/>
      <c r="C772" s="166" t="s">
        <v>910</v>
      </c>
      <c r="D772" s="166" t="s">
        <v>217</v>
      </c>
      <c r="E772" s="167" t="s">
        <v>911</v>
      </c>
      <c r="F772" s="168" t="s">
        <v>912</v>
      </c>
      <c r="G772" s="169" t="s">
        <v>561</v>
      </c>
      <c r="H772" s="170">
        <v>1</v>
      </c>
      <c r="I772" s="171"/>
      <c r="J772" s="172">
        <f>ROUND(I772*H772,2)</f>
        <v>0</v>
      </c>
      <c r="K772" s="168" t="s">
        <v>140</v>
      </c>
      <c r="L772" s="173"/>
      <c r="M772" s="174" t="s">
        <v>19</v>
      </c>
      <c r="N772" s="175" t="s">
        <v>45</v>
      </c>
      <c r="P772" s="136">
        <f>O772*H772</f>
        <v>0</v>
      </c>
      <c r="Q772" s="136">
        <v>6.8999999999999999E-3</v>
      </c>
      <c r="R772" s="136">
        <f>Q772*H772</f>
        <v>6.8999999999999999E-3</v>
      </c>
      <c r="S772" s="136">
        <v>0</v>
      </c>
      <c r="T772" s="137">
        <f>S772*H772</f>
        <v>0</v>
      </c>
      <c r="AR772" s="138" t="s">
        <v>383</v>
      </c>
      <c r="AT772" s="138" t="s">
        <v>217</v>
      </c>
      <c r="AU772" s="138" t="s">
        <v>82</v>
      </c>
      <c r="AY772" s="17" t="s">
        <v>134</v>
      </c>
      <c r="BE772" s="139">
        <f>IF(N772="základní",J772,0)</f>
        <v>0</v>
      </c>
      <c r="BF772" s="139">
        <f>IF(N772="snížená",J772,0)</f>
        <v>0</v>
      </c>
      <c r="BG772" s="139">
        <f>IF(N772="zákl. přenesená",J772,0)</f>
        <v>0</v>
      </c>
      <c r="BH772" s="139">
        <f>IF(N772="sníž. přenesená",J772,0)</f>
        <v>0</v>
      </c>
      <c r="BI772" s="139">
        <f>IF(N772="nulová",J772,0)</f>
        <v>0</v>
      </c>
      <c r="BJ772" s="17" t="s">
        <v>82</v>
      </c>
      <c r="BK772" s="139">
        <f>ROUND(I772*H772,2)</f>
        <v>0</v>
      </c>
      <c r="BL772" s="17" t="s">
        <v>240</v>
      </c>
      <c r="BM772" s="138" t="s">
        <v>913</v>
      </c>
    </row>
    <row r="773" spans="2:65" s="1" customFormat="1">
      <c r="B773" s="32"/>
      <c r="D773" s="140" t="s">
        <v>143</v>
      </c>
      <c r="F773" s="141" t="s">
        <v>912</v>
      </c>
      <c r="I773" s="142"/>
      <c r="L773" s="32"/>
      <c r="M773" s="143"/>
      <c r="T773" s="51"/>
      <c r="AT773" s="17" t="s">
        <v>143</v>
      </c>
      <c r="AU773" s="17" t="s">
        <v>82</v>
      </c>
    </row>
    <row r="774" spans="2:65" s="11" customFormat="1" ht="22.95" customHeight="1">
      <c r="B774" s="115"/>
      <c r="D774" s="116" t="s">
        <v>72</v>
      </c>
      <c r="E774" s="125" t="s">
        <v>914</v>
      </c>
      <c r="F774" s="125" t="s">
        <v>915</v>
      </c>
      <c r="I774" s="118"/>
      <c r="J774" s="126">
        <f>BK774</f>
        <v>0</v>
      </c>
      <c r="L774" s="115"/>
      <c r="M774" s="120"/>
      <c r="P774" s="121">
        <f>SUM(P775:P780)</f>
        <v>0</v>
      </c>
      <c r="R774" s="121">
        <f>SUM(R775:R780)</f>
        <v>0</v>
      </c>
      <c r="T774" s="122">
        <f>SUM(T775:T780)</f>
        <v>1E-3</v>
      </c>
      <c r="AR774" s="116" t="s">
        <v>82</v>
      </c>
      <c r="AT774" s="123" t="s">
        <v>72</v>
      </c>
      <c r="AU774" s="123" t="s">
        <v>78</v>
      </c>
      <c r="AY774" s="116" t="s">
        <v>134</v>
      </c>
      <c r="BK774" s="124">
        <f>SUM(BK775:BK780)</f>
        <v>0</v>
      </c>
    </row>
    <row r="775" spans="2:65" s="1" customFormat="1" ht="21.75" customHeight="1">
      <c r="B775" s="32"/>
      <c r="C775" s="127" t="s">
        <v>916</v>
      </c>
      <c r="D775" s="127" t="s">
        <v>136</v>
      </c>
      <c r="E775" s="128" t="s">
        <v>917</v>
      </c>
      <c r="F775" s="129" t="s">
        <v>918</v>
      </c>
      <c r="G775" s="130" t="s">
        <v>561</v>
      </c>
      <c r="H775" s="131">
        <v>1</v>
      </c>
      <c r="I775" s="132"/>
      <c r="J775" s="133">
        <f>ROUND(I775*H775,2)</f>
        <v>0</v>
      </c>
      <c r="K775" s="129" t="s">
        <v>140</v>
      </c>
      <c r="L775" s="32"/>
      <c r="M775" s="134" t="s">
        <v>19</v>
      </c>
      <c r="N775" s="135" t="s">
        <v>45</v>
      </c>
      <c r="P775" s="136">
        <f>O775*H775</f>
        <v>0</v>
      </c>
      <c r="Q775" s="136">
        <v>0</v>
      </c>
      <c r="R775" s="136">
        <f>Q775*H775</f>
        <v>0</v>
      </c>
      <c r="S775" s="136">
        <v>0</v>
      </c>
      <c r="T775" s="137">
        <f>S775*H775</f>
        <v>0</v>
      </c>
      <c r="AR775" s="138" t="s">
        <v>240</v>
      </c>
      <c r="AT775" s="138" t="s">
        <v>136</v>
      </c>
      <c r="AU775" s="138" t="s">
        <v>82</v>
      </c>
      <c r="AY775" s="17" t="s">
        <v>134</v>
      </c>
      <c r="BE775" s="139">
        <f>IF(N775="základní",J775,0)</f>
        <v>0</v>
      </c>
      <c r="BF775" s="139">
        <f>IF(N775="snížená",J775,0)</f>
        <v>0</v>
      </c>
      <c r="BG775" s="139">
        <f>IF(N775="zákl. přenesená",J775,0)</f>
        <v>0</v>
      </c>
      <c r="BH775" s="139">
        <f>IF(N775="sníž. přenesená",J775,0)</f>
        <v>0</v>
      </c>
      <c r="BI775" s="139">
        <f>IF(N775="nulová",J775,0)</f>
        <v>0</v>
      </c>
      <c r="BJ775" s="17" t="s">
        <v>82</v>
      </c>
      <c r="BK775" s="139">
        <f>ROUND(I775*H775,2)</f>
        <v>0</v>
      </c>
      <c r="BL775" s="17" t="s">
        <v>240</v>
      </c>
      <c r="BM775" s="138" t="s">
        <v>919</v>
      </c>
    </row>
    <row r="776" spans="2:65" s="1" customFormat="1">
      <c r="B776" s="32"/>
      <c r="D776" s="140" t="s">
        <v>143</v>
      </c>
      <c r="F776" s="141" t="s">
        <v>920</v>
      </c>
      <c r="I776" s="142"/>
      <c r="L776" s="32"/>
      <c r="M776" s="143"/>
      <c r="T776" s="51"/>
      <c r="AT776" s="17" t="s">
        <v>143</v>
      </c>
      <c r="AU776" s="17" t="s">
        <v>82</v>
      </c>
    </row>
    <row r="777" spans="2:65" s="1" customFormat="1">
      <c r="B777" s="32"/>
      <c r="D777" s="144" t="s">
        <v>145</v>
      </c>
      <c r="F777" s="145" t="s">
        <v>921</v>
      </c>
      <c r="I777" s="142"/>
      <c r="L777" s="32"/>
      <c r="M777" s="143"/>
      <c r="T777" s="51"/>
      <c r="AT777" s="17" t="s">
        <v>145</v>
      </c>
      <c r="AU777" s="17" t="s">
        <v>82</v>
      </c>
    </row>
    <row r="778" spans="2:65" s="1" customFormat="1" ht="21.75" customHeight="1">
      <c r="B778" s="32"/>
      <c r="C778" s="127" t="s">
        <v>922</v>
      </c>
      <c r="D778" s="127" t="s">
        <v>136</v>
      </c>
      <c r="E778" s="128" t="s">
        <v>923</v>
      </c>
      <c r="F778" s="129" t="s">
        <v>924</v>
      </c>
      <c r="G778" s="130" t="s">
        <v>561</v>
      </c>
      <c r="H778" s="131">
        <v>1</v>
      </c>
      <c r="I778" s="132"/>
      <c r="J778" s="133">
        <f>ROUND(I778*H778,2)</f>
        <v>0</v>
      </c>
      <c r="K778" s="129" t="s">
        <v>140</v>
      </c>
      <c r="L778" s="32"/>
      <c r="M778" s="134" t="s">
        <v>19</v>
      </c>
      <c r="N778" s="135" t="s">
        <v>45</v>
      </c>
      <c r="P778" s="136">
        <f>O778*H778</f>
        <v>0</v>
      </c>
      <c r="Q778" s="136">
        <v>0</v>
      </c>
      <c r="R778" s="136">
        <f>Q778*H778</f>
        <v>0</v>
      </c>
      <c r="S778" s="136">
        <v>1E-3</v>
      </c>
      <c r="T778" s="137">
        <f>S778*H778</f>
        <v>1E-3</v>
      </c>
      <c r="AR778" s="138" t="s">
        <v>240</v>
      </c>
      <c r="AT778" s="138" t="s">
        <v>136</v>
      </c>
      <c r="AU778" s="138" t="s">
        <v>82</v>
      </c>
      <c r="AY778" s="17" t="s">
        <v>134</v>
      </c>
      <c r="BE778" s="139">
        <f>IF(N778="základní",J778,0)</f>
        <v>0</v>
      </c>
      <c r="BF778" s="139">
        <f>IF(N778="snížená",J778,0)</f>
        <v>0</v>
      </c>
      <c r="BG778" s="139">
        <f>IF(N778="zákl. přenesená",J778,0)</f>
        <v>0</v>
      </c>
      <c r="BH778" s="139">
        <f>IF(N778="sníž. přenesená",J778,0)</f>
        <v>0</v>
      </c>
      <c r="BI778" s="139">
        <f>IF(N778="nulová",J778,0)</f>
        <v>0</v>
      </c>
      <c r="BJ778" s="17" t="s">
        <v>82</v>
      </c>
      <c r="BK778" s="139">
        <f>ROUND(I778*H778,2)</f>
        <v>0</v>
      </c>
      <c r="BL778" s="17" t="s">
        <v>240</v>
      </c>
      <c r="BM778" s="138" t="s">
        <v>925</v>
      </c>
    </row>
    <row r="779" spans="2:65" s="1" customFormat="1">
      <c r="B779" s="32"/>
      <c r="D779" s="140" t="s">
        <v>143</v>
      </c>
      <c r="F779" s="141" t="s">
        <v>926</v>
      </c>
      <c r="I779" s="142"/>
      <c r="L779" s="32"/>
      <c r="M779" s="143"/>
      <c r="T779" s="51"/>
      <c r="AT779" s="17" t="s">
        <v>143</v>
      </c>
      <c r="AU779" s="17" t="s">
        <v>82</v>
      </c>
    </row>
    <row r="780" spans="2:65" s="1" customFormat="1">
      <c r="B780" s="32"/>
      <c r="D780" s="144" t="s">
        <v>145</v>
      </c>
      <c r="F780" s="145" t="s">
        <v>927</v>
      </c>
      <c r="I780" s="142"/>
      <c r="L780" s="32"/>
      <c r="M780" s="143"/>
      <c r="T780" s="51"/>
      <c r="AT780" s="17" t="s">
        <v>145</v>
      </c>
      <c r="AU780" s="17" t="s">
        <v>82</v>
      </c>
    </row>
    <row r="781" spans="2:65" s="11" customFormat="1" ht="22.95" customHeight="1">
      <c r="B781" s="115"/>
      <c r="D781" s="116" t="s">
        <v>72</v>
      </c>
      <c r="E781" s="125" t="s">
        <v>928</v>
      </c>
      <c r="F781" s="125" t="s">
        <v>929</v>
      </c>
      <c r="I781" s="118"/>
      <c r="J781" s="126">
        <f>BK781</f>
        <v>0</v>
      </c>
      <c r="L781" s="115"/>
      <c r="M781" s="120"/>
      <c r="P781" s="121">
        <f>SUM(P782:P796)</f>
        <v>0</v>
      </c>
      <c r="R781" s="121">
        <f>SUM(R782:R796)</f>
        <v>7.816E-3</v>
      </c>
      <c r="T781" s="122">
        <f>SUM(T782:T796)</f>
        <v>0</v>
      </c>
      <c r="AR781" s="116" t="s">
        <v>82</v>
      </c>
      <c r="AT781" s="123" t="s">
        <v>72</v>
      </c>
      <c r="AU781" s="123" t="s">
        <v>78</v>
      </c>
      <c r="AY781" s="116" t="s">
        <v>134</v>
      </c>
      <c r="BK781" s="124">
        <f>SUM(BK782:BK796)</f>
        <v>0</v>
      </c>
    </row>
    <row r="782" spans="2:65" s="1" customFormat="1" ht="16.5" customHeight="1">
      <c r="B782" s="32"/>
      <c r="C782" s="127" t="s">
        <v>930</v>
      </c>
      <c r="D782" s="127" t="s">
        <v>136</v>
      </c>
      <c r="E782" s="128" t="s">
        <v>931</v>
      </c>
      <c r="F782" s="129" t="s">
        <v>932</v>
      </c>
      <c r="G782" s="130" t="s">
        <v>561</v>
      </c>
      <c r="H782" s="131">
        <v>8</v>
      </c>
      <c r="I782" s="132"/>
      <c r="J782" s="133">
        <f>ROUND(I782*H782,2)</f>
        <v>0</v>
      </c>
      <c r="K782" s="129" t="s">
        <v>140</v>
      </c>
      <c r="L782" s="32"/>
      <c r="M782" s="134" t="s">
        <v>19</v>
      </c>
      <c r="N782" s="135" t="s">
        <v>45</v>
      </c>
      <c r="P782" s="136">
        <f>O782*H782</f>
        <v>0</v>
      </c>
      <c r="Q782" s="136">
        <v>0</v>
      </c>
      <c r="R782" s="136">
        <f>Q782*H782</f>
        <v>0</v>
      </c>
      <c r="S782" s="136">
        <v>0</v>
      </c>
      <c r="T782" s="137">
        <f>S782*H782</f>
        <v>0</v>
      </c>
      <c r="AR782" s="138" t="s">
        <v>240</v>
      </c>
      <c r="AT782" s="138" t="s">
        <v>136</v>
      </c>
      <c r="AU782" s="138" t="s">
        <v>82</v>
      </c>
      <c r="AY782" s="17" t="s">
        <v>134</v>
      </c>
      <c r="BE782" s="139">
        <f>IF(N782="základní",J782,0)</f>
        <v>0</v>
      </c>
      <c r="BF782" s="139">
        <f>IF(N782="snížená",J782,0)</f>
        <v>0</v>
      </c>
      <c r="BG782" s="139">
        <f>IF(N782="zákl. přenesená",J782,0)</f>
        <v>0</v>
      </c>
      <c r="BH782" s="139">
        <f>IF(N782="sníž. přenesená",J782,0)</f>
        <v>0</v>
      </c>
      <c r="BI782" s="139">
        <f>IF(N782="nulová",J782,0)</f>
        <v>0</v>
      </c>
      <c r="BJ782" s="17" t="s">
        <v>82</v>
      </c>
      <c r="BK782" s="139">
        <f>ROUND(I782*H782,2)</f>
        <v>0</v>
      </c>
      <c r="BL782" s="17" t="s">
        <v>240</v>
      </c>
      <c r="BM782" s="138" t="s">
        <v>933</v>
      </c>
    </row>
    <row r="783" spans="2:65" s="1" customFormat="1" ht="19.2">
      <c r="B783" s="32"/>
      <c r="D783" s="140" t="s">
        <v>143</v>
      </c>
      <c r="F783" s="141" t="s">
        <v>934</v>
      </c>
      <c r="I783" s="142"/>
      <c r="L783" s="32"/>
      <c r="M783" s="143"/>
      <c r="T783" s="51"/>
      <c r="AT783" s="17" t="s">
        <v>143</v>
      </c>
      <c r="AU783" s="17" t="s">
        <v>82</v>
      </c>
    </row>
    <row r="784" spans="2:65" s="1" customFormat="1">
      <c r="B784" s="32"/>
      <c r="D784" s="144" t="s">
        <v>145</v>
      </c>
      <c r="F784" s="145" t="s">
        <v>935</v>
      </c>
      <c r="I784" s="142"/>
      <c r="L784" s="32"/>
      <c r="M784" s="143"/>
      <c r="T784" s="51"/>
      <c r="AT784" s="17" t="s">
        <v>145</v>
      </c>
      <c r="AU784" s="17" t="s">
        <v>82</v>
      </c>
    </row>
    <row r="785" spans="2:65" s="1" customFormat="1" ht="16.5" customHeight="1">
      <c r="B785" s="32"/>
      <c r="C785" s="166" t="s">
        <v>936</v>
      </c>
      <c r="D785" s="166" t="s">
        <v>217</v>
      </c>
      <c r="E785" s="167" t="s">
        <v>937</v>
      </c>
      <c r="F785" s="168" t="s">
        <v>938</v>
      </c>
      <c r="G785" s="169" t="s">
        <v>561</v>
      </c>
      <c r="H785" s="170">
        <v>8</v>
      </c>
      <c r="I785" s="171"/>
      <c r="J785" s="172">
        <f>ROUND(I785*H785,2)</f>
        <v>0</v>
      </c>
      <c r="K785" s="168" t="s">
        <v>140</v>
      </c>
      <c r="L785" s="173"/>
      <c r="M785" s="174" t="s">
        <v>19</v>
      </c>
      <c r="N785" s="175" t="s">
        <v>45</v>
      </c>
      <c r="P785" s="136">
        <f>O785*H785</f>
        <v>0</v>
      </c>
      <c r="Q785" s="136">
        <v>3.5E-4</v>
      </c>
      <c r="R785" s="136">
        <f>Q785*H785</f>
        <v>2.8E-3</v>
      </c>
      <c r="S785" s="136">
        <v>0</v>
      </c>
      <c r="T785" s="137">
        <f>S785*H785</f>
        <v>0</v>
      </c>
      <c r="AR785" s="138" t="s">
        <v>383</v>
      </c>
      <c r="AT785" s="138" t="s">
        <v>217</v>
      </c>
      <c r="AU785" s="138" t="s">
        <v>82</v>
      </c>
      <c r="AY785" s="17" t="s">
        <v>134</v>
      </c>
      <c r="BE785" s="139">
        <f>IF(N785="základní",J785,0)</f>
        <v>0</v>
      </c>
      <c r="BF785" s="139">
        <f>IF(N785="snížená",J785,0)</f>
        <v>0</v>
      </c>
      <c r="BG785" s="139">
        <f>IF(N785="zákl. přenesená",J785,0)</f>
        <v>0</v>
      </c>
      <c r="BH785" s="139">
        <f>IF(N785="sníž. přenesená",J785,0)</f>
        <v>0</v>
      </c>
      <c r="BI785" s="139">
        <f>IF(N785="nulová",J785,0)</f>
        <v>0</v>
      </c>
      <c r="BJ785" s="17" t="s">
        <v>82</v>
      </c>
      <c r="BK785" s="139">
        <f>ROUND(I785*H785,2)</f>
        <v>0</v>
      </c>
      <c r="BL785" s="17" t="s">
        <v>240</v>
      </c>
      <c r="BM785" s="138" t="s">
        <v>939</v>
      </c>
    </row>
    <row r="786" spans="2:65" s="1" customFormat="1">
      <c r="B786" s="32"/>
      <c r="D786" s="140" t="s">
        <v>143</v>
      </c>
      <c r="F786" s="141" t="s">
        <v>938</v>
      </c>
      <c r="I786" s="142"/>
      <c r="L786" s="32"/>
      <c r="M786" s="143"/>
      <c r="T786" s="51"/>
      <c r="AT786" s="17" t="s">
        <v>143</v>
      </c>
      <c r="AU786" s="17" t="s">
        <v>82</v>
      </c>
    </row>
    <row r="787" spans="2:65" s="1" customFormat="1" ht="24.15" customHeight="1">
      <c r="B787" s="32"/>
      <c r="C787" s="127" t="s">
        <v>940</v>
      </c>
      <c r="D787" s="127" t="s">
        <v>136</v>
      </c>
      <c r="E787" s="128" t="s">
        <v>941</v>
      </c>
      <c r="F787" s="129" t="s">
        <v>942</v>
      </c>
      <c r="G787" s="130" t="s">
        <v>333</v>
      </c>
      <c r="H787" s="131">
        <v>1.6</v>
      </c>
      <c r="I787" s="132"/>
      <c r="J787" s="133">
        <f>ROUND(I787*H787,2)</f>
        <v>0</v>
      </c>
      <c r="K787" s="129" t="s">
        <v>140</v>
      </c>
      <c r="L787" s="32"/>
      <c r="M787" s="134" t="s">
        <v>19</v>
      </c>
      <c r="N787" s="135" t="s">
        <v>45</v>
      </c>
      <c r="P787" s="136">
        <f>O787*H787</f>
        <v>0</v>
      </c>
      <c r="Q787" s="136">
        <v>0</v>
      </c>
      <c r="R787" s="136">
        <f>Q787*H787</f>
        <v>0</v>
      </c>
      <c r="S787" s="136">
        <v>0</v>
      </c>
      <c r="T787" s="137">
        <f>S787*H787</f>
        <v>0</v>
      </c>
      <c r="AR787" s="138" t="s">
        <v>240</v>
      </c>
      <c r="AT787" s="138" t="s">
        <v>136</v>
      </c>
      <c r="AU787" s="138" t="s">
        <v>82</v>
      </c>
      <c r="AY787" s="17" t="s">
        <v>134</v>
      </c>
      <c r="BE787" s="139">
        <f>IF(N787="základní",J787,0)</f>
        <v>0</v>
      </c>
      <c r="BF787" s="139">
        <f>IF(N787="snížená",J787,0)</f>
        <v>0</v>
      </c>
      <c r="BG787" s="139">
        <f>IF(N787="zákl. přenesená",J787,0)</f>
        <v>0</v>
      </c>
      <c r="BH787" s="139">
        <f>IF(N787="sníž. přenesená",J787,0)</f>
        <v>0</v>
      </c>
      <c r="BI787" s="139">
        <f>IF(N787="nulová",J787,0)</f>
        <v>0</v>
      </c>
      <c r="BJ787" s="17" t="s">
        <v>82</v>
      </c>
      <c r="BK787" s="139">
        <f>ROUND(I787*H787,2)</f>
        <v>0</v>
      </c>
      <c r="BL787" s="17" t="s">
        <v>240</v>
      </c>
      <c r="BM787" s="138" t="s">
        <v>943</v>
      </c>
    </row>
    <row r="788" spans="2:65" s="1" customFormat="1" ht="19.2">
      <c r="B788" s="32"/>
      <c r="D788" s="140" t="s">
        <v>143</v>
      </c>
      <c r="F788" s="141" t="s">
        <v>944</v>
      </c>
      <c r="I788" s="142"/>
      <c r="L788" s="32"/>
      <c r="M788" s="143"/>
      <c r="T788" s="51"/>
      <c r="AT788" s="17" t="s">
        <v>143</v>
      </c>
      <c r="AU788" s="17" t="s">
        <v>82</v>
      </c>
    </row>
    <row r="789" spans="2:65" s="1" customFormat="1">
      <c r="B789" s="32"/>
      <c r="D789" s="144" t="s">
        <v>145</v>
      </c>
      <c r="F789" s="145" t="s">
        <v>945</v>
      </c>
      <c r="I789" s="142"/>
      <c r="L789" s="32"/>
      <c r="M789" s="143"/>
      <c r="T789" s="51"/>
      <c r="AT789" s="17" t="s">
        <v>145</v>
      </c>
      <c r="AU789" s="17" t="s">
        <v>82</v>
      </c>
    </row>
    <row r="790" spans="2:65" s="13" customFormat="1">
      <c r="B790" s="152"/>
      <c r="D790" s="140" t="s">
        <v>147</v>
      </c>
      <c r="E790" s="153" t="s">
        <v>19</v>
      </c>
      <c r="F790" s="154" t="s">
        <v>946</v>
      </c>
      <c r="H790" s="155">
        <v>1.6</v>
      </c>
      <c r="I790" s="156"/>
      <c r="L790" s="152"/>
      <c r="M790" s="157"/>
      <c r="T790" s="158"/>
      <c r="AT790" s="153" t="s">
        <v>147</v>
      </c>
      <c r="AU790" s="153" t="s">
        <v>82</v>
      </c>
      <c r="AV790" s="13" t="s">
        <v>82</v>
      </c>
      <c r="AW790" s="13" t="s">
        <v>35</v>
      </c>
      <c r="AX790" s="13" t="s">
        <v>78</v>
      </c>
      <c r="AY790" s="153" t="s">
        <v>134</v>
      </c>
    </row>
    <row r="791" spans="2:65" s="1" customFormat="1" ht="16.5" customHeight="1">
      <c r="B791" s="32"/>
      <c r="C791" s="166" t="s">
        <v>947</v>
      </c>
      <c r="D791" s="166" t="s">
        <v>217</v>
      </c>
      <c r="E791" s="167" t="s">
        <v>948</v>
      </c>
      <c r="F791" s="168" t="s">
        <v>949</v>
      </c>
      <c r="G791" s="169" t="s">
        <v>333</v>
      </c>
      <c r="H791" s="170">
        <v>1.76</v>
      </c>
      <c r="I791" s="171"/>
      <c r="J791" s="172">
        <f>ROUND(I791*H791,2)</f>
        <v>0</v>
      </c>
      <c r="K791" s="168" t="s">
        <v>140</v>
      </c>
      <c r="L791" s="173"/>
      <c r="M791" s="174" t="s">
        <v>19</v>
      </c>
      <c r="N791" s="175" t="s">
        <v>45</v>
      </c>
      <c r="P791" s="136">
        <f>O791*H791</f>
        <v>0</v>
      </c>
      <c r="Q791" s="136">
        <v>2.8500000000000001E-3</v>
      </c>
      <c r="R791" s="136">
        <f>Q791*H791</f>
        <v>5.0160000000000005E-3</v>
      </c>
      <c r="S791" s="136">
        <v>0</v>
      </c>
      <c r="T791" s="137">
        <f>S791*H791</f>
        <v>0</v>
      </c>
      <c r="AR791" s="138" t="s">
        <v>383</v>
      </c>
      <c r="AT791" s="138" t="s">
        <v>217</v>
      </c>
      <c r="AU791" s="138" t="s">
        <v>82</v>
      </c>
      <c r="AY791" s="17" t="s">
        <v>134</v>
      </c>
      <c r="BE791" s="139">
        <f>IF(N791="základní",J791,0)</f>
        <v>0</v>
      </c>
      <c r="BF791" s="139">
        <f>IF(N791="snížená",J791,0)</f>
        <v>0</v>
      </c>
      <c r="BG791" s="139">
        <f>IF(N791="zákl. přenesená",J791,0)</f>
        <v>0</v>
      </c>
      <c r="BH791" s="139">
        <f>IF(N791="sníž. přenesená",J791,0)</f>
        <v>0</v>
      </c>
      <c r="BI791" s="139">
        <f>IF(N791="nulová",J791,0)</f>
        <v>0</v>
      </c>
      <c r="BJ791" s="17" t="s">
        <v>82</v>
      </c>
      <c r="BK791" s="139">
        <f>ROUND(I791*H791,2)</f>
        <v>0</v>
      </c>
      <c r="BL791" s="17" t="s">
        <v>240</v>
      </c>
      <c r="BM791" s="138" t="s">
        <v>950</v>
      </c>
    </row>
    <row r="792" spans="2:65" s="1" customFormat="1">
      <c r="B792" s="32"/>
      <c r="D792" s="140" t="s">
        <v>143</v>
      </c>
      <c r="F792" s="141" t="s">
        <v>949</v>
      </c>
      <c r="I792" s="142"/>
      <c r="L792" s="32"/>
      <c r="M792" s="143"/>
      <c r="T792" s="51"/>
      <c r="AT792" s="17" t="s">
        <v>143</v>
      </c>
      <c r="AU792" s="17" t="s">
        <v>82</v>
      </c>
    </row>
    <row r="793" spans="2:65" s="13" customFormat="1">
      <c r="B793" s="152"/>
      <c r="D793" s="140" t="s">
        <v>147</v>
      </c>
      <c r="F793" s="154" t="s">
        <v>951</v>
      </c>
      <c r="H793" s="155">
        <v>1.76</v>
      </c>
      <c r="I793" s="156"/>
      <c r="L793" s="152"/>
      <c r="M793" s="157"/>
      <c r="T793" s="158"/>
      <c r="AT793" s="153" t="s">
        <v>147</v>
      </c>
      <c r="AU793" s="153" t="s">
        <v>82</v>
      </c>
      <c r="AV793" s="13" t="s">
        <v>82</v>
      </c>
      <c r="AW793" s="13" t="s">
        <v>4</v>
      </c>
      <c r="AX793" s="13" t="s">
        <v>78</v>
      </c>
      <c r="AY793" s="153" t="s">
        <v>134</v>
      </c>
    </row>
    <row r="794" spans="2:65" s="1" customFormat="1" ht="24.15" customHeight="1">
      <c r="B794" s="32"/>
      <c r="C794" s="127" t="s">
        <v>642</v>
      </c>
      <c r="D794" s="127" t="s">
        <v>136</v>
      </c>
      <c r="E794" s="128" t="s">
        <v>952</v>
      </c>
      <c r="F794" s="129" t="s">
        <v>953</v>
      </c>
      <c r="G794" s="130" t="s">
        <v>195</v>
      </c>
      <c r="H794" s="131">
        <v>8.0000000000000002E-3</v>
      </c>
      <c r="I794" s="132"/>
      <c r="J794" s="133">
        <f>ROUND(I794*H794,2)</f>
        <v>0</v>
      </c>
      <c r="K794" s="129" t="s">
        <v>140</v>
      </c>
      <c r="L794" s="32"/>
      <c r="M794" s="134" t="s">
        <v>19</v>
      </c>
      <c r="N794" s="135" t="s">
        <v>45</v>
      </c>
      <c r="P794" s="136">
        <f>O794*H794</f>
        <v>0</v>
      </c>
      <c r="Q794" s="136">
        <v>0</v>
      </c>
      <c r="R794" s="136">
        <f>Q794*H794</f>
        <v>0</v>
      </c>
      <c r="S794" s="136">
        <v>0</v>
      </c>
      <c r="T794" s="137">
        <f>S794*H794</f>
        <v>0</v>
      </c>
      <c r="AR794" s="138" t="s">
        <v>240</v>
      </c>
      <c r="AT794" s="138" t="s">
        <v>136</v>
      </c>
      <c r="AU794" s="138" t="s">
        <v>82</v>
      </c>
      <c r="AY794" s="17" t="s">
        <v>134</v>
      </c>
      <c r="BE794" s="139">
        <f>IF(N794="základní",J794,0)</f>
        <v>0</v>
      </c>
      <c r="BF794" s="139">
        <f>IF(N794="snížená",J794,0)</f>
        <v>0</v>
      </c>
      <c r="BG794" s="139">
        <f>IF(N794="zákl. přenesená",J794,0)</f>
        <v>0</v>
      </c>
      <c r="BH794" s="139">
        <f>IF(N794="sníž. přenesená",J794,0)</f>
        <v>0</v>
      </c>
      <c r="BI794" s="139">
        <f>IF(N794="nulová",J794,0)</f>
        <v>0</v>
      </c>
      <c r="BJ794" s="17" t="s">
        <v>82</v>
      </c>
      <c r="BK794" s="139">
        <f>ROUND(I794*H794,2)</f>
        <v>0</v>
      </c>
      <c r="BL794" s="17" t="s">
        <v>240</v>
      </c>
      <c r="BM794" s="138" t="s">
        <v>954</v>
      </c>
    </row>
    <row r="795" spans="2:65" s="1" customFormat="1" ht="28.8">
      <c r="B795" s="32"/>
      <c r="D795" s="140" t="s">
        <v>143</v>
      </c>
      <c r="F795" s="141" t="s">
        <v>955</v>
      </c>
      <c r="I795" s="142"/>
      <c r="L795" s="32"/>
      <c r="M795" s="143"/>
      <c r="T795" s="51"/>
      <c r="AT795" s="17" t="s">
        <v>143</v>
      </c>
      <c r="AU795" s="17" t="s">
        <v>82</v>
      </c>
    </row>
    <row r="796" spans="2:65" s="1" customFormat="1">
      <c r="B796" s="32"/>
      <c r="D796" s="144" t="s">
        <v>145</v>
      </c>
      <c r="F796" s="145" t="s">
        <v>956</v>
      </c>
      <c r="I796" s="142"/>
      <c r="L796" s="32"/>
      <c r="M796" s="143"/>
      <c r="T796" s="51"/>
      <c r="AT796" s="17" t="s">
        <v>145</v>
      </c>
      <c r="AU796" s="17" t="s">
        <v>82</v>
      </c>
    </row>
    <row r="797" spans="2:65" s="11" customFormat="1" ht="22.95" customHeight="1">
      <c r="B797" s="115"/>
      <c r="D797" s="116" t="s">
        <v>72</v>
      </c>
      <c r="E797" s="125" t="s">
        <v>957</v>
      </c>
      <c r="F797" s="125" t="s">
        <v>958</v>
      </c>
      <c r="I797" s="118"/>
      <c r="J797" s="126">
        <f>BK797</f>
        <v>0</v>
      </c>
      <c r="L797" s="115"/>
      <c r="M797" s="120"/>
      <c r="P797" s="121">
        <f>SUM(P798:P842)</f>
        <v>0</v>
      </c>
      <c r="R797" s="121">
        <f>SUM(R798:R842)</f>
        <v>3.6140816700000005</v>
      </c>
      <c r="T797" s="122">
        <f>SUM(T798:T842)</f>
        <v>3.18824</v>
      </c>
      <c r="AR797" s="116" t="s">
        <v>82</v>
      </c>
      <c r="AT797" s="123" t="s">
        <v>72</v>
      </c>
      <c r="AU797" s="123" t="s">
        <v>78</v>
      </c>
      <c r="AY797" s="116" t="s">
        <v>134</v>
      </c>
      <c r="BK797" s="124">
        <f>SUM(BK798:BK842)</f>
        <v>0</v>
      </c>
    </row>
    <row r="798" spans="2:65" s="1" customFormat="1" ht="24.15" customHeight="1">
      <c r="B798" s="32"/>
      <c r="C798" s="127" t="s">
        <v>959</v>
      </c>
      <c r="D798" s="127" t="s">
        <v>136</v>
      </c>
      <c r="E798" s="128" t="s">
        <v>960</v>
      </c>
      <c r="F798" s="129" t="s">
        <v>961</v>
      </c>
      <c r="G798" s="130" t="s">
        <v>152</v>
      </c>
      <c r="H798" s="131">
        <v>0.90700000000000003</v>
      </c>
      <c r="I798" s="132"/>
      <c r="J798" s="133">
        <f>ROUND(I798*H798,2)</f>
        <v>0</v>
      </c>
      <c r="K798" s="129" t="s">
        <v>140</v>
      </c>
      <c r="L798" s="32"/>
      <c r="M798" s="134" t="s">
        <v>19</v>
      </c>
      <c r="N798" s="135" t="s">
        <v>45</v>
      </c>
      <c r="P798" s="136">
        <f>O798*H798</f>
        <v>0</v>
      </c>
      <c r="Q798" s="136">
        <v>1.2199999999999999E-3</v>
      </c>
      <c r="R798" s="136">
        <f>Q798*H798</f>
        <v>1.10654E-3</v>
      </c>
      <c r="S798" s="136">
        <v>0</v>
      </c>
      <c r="T798" s="137">
        <f>S798*H798</f>
        <v>0</v>
      </c>
      <c r="AR798" s="138" t="s">
        <v>240</v>
      </c>
      <c r="AT798" s="138" t="s">
        <v>136</v>
      </c>
      <c r="AU798" s="138" t="s">
        <v>82</v>
      </c>
      <c r="AY798" s="17" t="s">
        <v>134</v>
      </c>
      <c r="BE798" s="139">
        <f>IF(N798="základní",J798,0)</f>
        <v>0</v>
      </c>
      <c r="BF798" s="139">
        <f>IF(N798="snížená",J798,0)</f>
        <v>0</v>
      </c>
      <c r="BG798" s="139">
        <f>IF(N798="zákl. přenesená",J798,0)</f>
        <v>0</v>
      </c>
      <c r="BH798" s="139">
        <f>IF(N798="sníž. přenesená",J798,0)</f>
        <v>0</v>
      </c>
      <c r="BI798" s="139">
        <f>IF(N798="nulová",J798,0)</f>
        <v>0</v>
      </c>
      <c r="BJ798" s="17" t="s">
        <v>82</v>
      </c>
      <c r="BK798" s="139">
        <f>ROUND(I798*H798,2)</f>
        <v>0</v>
      </c>
      <c r="BL798" s="17" t="s">
        <v>240</v>
      </c>
      <c r="BM798" s="138" t="s">
        <v>962</v>
      </c>
    </row>
    <row r="799" spans="2:65" s="1" customFormat="1" ht="19.2">
      <c r="B799" s="32"/>
      <c r="D799" s="140" t="s">
        <v>143</v>
      </c>
      <c r="F799" s="141" t="s">
        <v>963</v>
      </c>
      <c r="I799" s="142"/>
      <c r="L799" s="32"/>
      <c r="M799" s="143"/>
      <c r="T799" s="51"/>
      <c r="AT799" s="17" t="s">
        <v>143</v>
      </c>
      <c r="AU799" s="17" t="s">
        <v>82</v>
      </c>
    </row>
    <row r="800" spans="2:65" s="1" customFormat="1">
      <c r="B800" s="32"/>
      <c r="D800" s="144" t="s">
        <v>145</v>
      </c>
      <c r="F800" s="145" t="s">
        <v>964</v>
      </c>
      <c r="I800" s="142"/>
      <c r="L800" s="32"/>
      <c r="M800" s="143"/>
      <c r="T800" s="51"/>
      <c r="AT800" s="17" t="s">
        <v>145</v>
      </c>
      <c r="AU800" s="17" t="s">
        <v>82</v>
      </c>
    </row>
    <row r="801" spans="2:65" s="13" customFormat="1">
      <c r="B801" s="152"/>
      <c r="D801" s="140" t="s">
        <v>147</v>
      </c>
      <c r="E801" s="153" t="s">
        <v>19</v>
      </c>
      <c r="F801" s="154" t="s">
        <v>965</v>
      </c>
      <c r="H801" s="155">
        <v>0.90700000000000003</v>
      </c>
      <c r="I801" s="156"/>
      <c r="L801" s="152"/>
      <c r="M801" s="157"/>
      <c r="T801" s="158"/>
      <c r="AT801" s="153" t="s">
        <v>147</v>
      </c>
      <c r="AU801" s="153" t="s">
        <v>82</v>
      </c>
      <c r="AV801" s="13" t="s">
        <v>82</v>
      </c>
      <c r="AW801" s="13" t="s">
        <v>35</v>
      </c>
      <c r="AX801" s="13" t="s">
        <v>78</v>
      </c>
      <c r="AY801" s="153" t="s">
        <v>134</v>
      </c>
    </row>
    <row r="802" spans="2:65" s="1" customFormat="1" ht="24.15" customHeight="1">
      <c r="B802" s="32"/>
      <c r="C802" s="127" t="s">
        <v>966</v>
      </c>
      <c r="D802" s="127" t="s">
        <v>136</v>
      </c>
      <c r="E802" s="128" t="s">
        <v>967</v>
      </c>
      <c r="F802" s="129" t="s">
        <v>968</v>
      </c>
      <c r="G802" s="130" t="s">
        <v>333</v>
      </c>
      <c r="H802" s="131">
        <v>36</v>
      </c>
      <c r="I802" s="132"/>
      <c r="J802" s="133">
        <f>ROUND(I802*H802,2)</f>
        <v>0</v>
      </c>
      <c r="K802" s="129" t="s">
        <v>140</v>
      </c>
      <c r="L802" s="32"/>
      <c r="M802" s="134" t="s">
        <v>19</v>
      </c>
      <c r="N802" s="135" t="s">
        <v>45</v>
      </c>
      <c r="P802" s="136">
        <f>O802*H802</f>
        <v>0</v>
      </c>
      <c r="Q802" s="136">
        <v>0</v>
      </c>
      <c r="R802" s="136">
        <f>Q802*H802</f>
        <v>0</v>
      </c>
      <c r="S802" s="136">
        <v>1.584E-2</v>
      </c>
      <c r="T802" s="137">
        <f>S802*H802</f>
        <v>0.57023999999999997</v>
      </c>
      <c r="AR802" s="138" t="s">
        <v>240</v>
      </c>
      <c r="AT802" s="138" t="s">
        <v>136</v>
      </c>
      <c r="AU802" s="138" t="s">
        <v>82</v>
      </c>
      <c r="AY802" s="17" t="s">
        <v>134</v>
      </c>
      <c r="BE802" s="139">
        <f>IF(N802="základní",J802,0)</f>
        <v>0</v>
      </c>
      <c r="BF802" s="139">
        <f>IF(N802="snížená",J802,0)</f>
        <v>0</v>
      </c>
      <c r="BG802" s="139">
        <f>IF(N802="zákl. přenesená",J802,0)</f>
        <v>0</v>
      </c>
      <c r="BH802" s="139">
        <f>IF(N802="sníž. přenesená",J802,0)</f>
        <v>0</v>
      </c>
      <c r="BI802" s="139">
        <f>IF(N802="nulová",J802,0)</f>
        <v>0</v>
      </c>
      <c r="BJ802" s="17" t="s">
        <v>82</v>
      </c>
      <c r="BK802" s="139">
        <f>ROUND(I802*H802,2)</f>
        <v>0</v>
      </c>
      <c r="BL802" s="17" t="s">
        <v>240</v>
      </c>
      <c r="BM802" s="138" t="s">
        <v>969</v>
      </c>
    </row>
    <row r="803" spans="2:65" s="1" customFormat="1" ht="28.8">
      <c r="B803" s="32"/>
      <c r="D803" s="140" t="s">
        <v>143</v>
      </c>
      <c r="F803" s="141" t="s">
        <v>970</v>
      </c>
      <c r="I803" s="142"/>
      <c r="L803" s="32"/>
      <c r="M803" s="143"/>
      <c r="T803" s="51"/>
      <c r="AT803" s="17" t="s">
        <v>143</v>
      </c>
      <c r="AU803" s="17" t="s">
        <v>82</v>
      </c>
    </row>
    <row r="804" spans="2:65" s="1" customFormat="1">
      <c r="B804" s="32"/>
      <c r="D804" s="144" t="s">
        <v>145</v>
      </c>
      <c r="F804" s="145" t="s">
        <v>971</v>
      </c>
      <c r="I804" s="142"/>
      <c r="L804" s="32"/>
      <c r="M804" s="143"/>
      <c r="T804" s="51"/>
      <c r="AT804" s="17" t="s">
        <v>145</v>
      </c>
      <c r="AU804" s="17" t="s">
        <v>82</v>
      </c>
    </row>
    <row r="805" spans="2:65" s="1" customFormat="1" ht="24.15" customHeight="1">
      <c r="B805" s="32"/>
      <c r="C805" s="127" t="s">
        <v>972</v>
      </c>
      <c r="D805" s="127" t="s">
        <v>136</v>
      </c>
      <c r="E805" s="128" t="s">
        <v>973</v>
      </c>
      <c r="F805" s="129" t="s">
        <v>974</v>
      </c>
      <c r="G805" s="130" t="s">
        <v>333</v>
      </c>
      <c r="H805" s="131">
        <v>36</v>
      </c>
      <c r="I805" s="132"/>
      <c r="J805" s="133">
        <f>ROUND(I805*H805,2)</f>
        <v>0</v>
      </c>
      <c r="K805" s="129" t="s">
        <v>140</v>
      </c>
      <c r="L805" s="32"/>
      <c r="M805" s="134" t="s">
        <v>19</v>
      </c>
      <c r="N805" s="135" t="s">
        <v>45</v>
      </c>
      <c r="P805" s="136">
        <f>O805*H805</f>
        <v>0</v>
      </c>
      <c r="Q805" s="136">
        <v>1.7520000000000001E-2</v>
      </c>
      <c r="R805" s="136">
        <f>Q805*H805</f>
        <v>0.63072000000000006</v>
      </c>
      <c r="S805" s="136">
        <v>0</v>
      </c>
      <c r="T805" s="137">
        <f>S805*H805</f>
        <v>0</v>
      </c>
      <c r="AR805" s="138" t="s">
        <v>240</v>
      </c>
      <c r="AT805" s="138" t="s">
        <v>136</v>
      </c>
      <c r="AU805" s="138" t="s">
        <v>82</v>
      </c>
      <c r="AY805" s="17" t="s">
        <v>134</v>
      </c>
      <c r="BE805" s="139">
        <f>IF(N805="základní",J805,0)</f>
        <v>0</v>
      </c>
      <c r="BF805" s="139">
        <f>IF(N805="snížená",J805,0)</f>
        <v>0</v>
      </c>
      <c r="BG805" s="139">
        <f>IF(N805="zákl. přenesená",J805,0)</f>
        <v>0</v>
      </c>
      <c r="BH805" s="139">
        <f>IF(N805="sníž. přenesená",J805,0)</f>
        <v>0</v>
      </c>
      <c r="BI805" s="139">
        <f>IF(N805="nulová",J805,0)</f>
        <v>0</v>
      </c>
      <c r="BJ805" s="17" t="s">
        <v>82</v>
      </c>
      <c r="BK805" s="139">
        <f>ROUND(I805*H805,2)</f>
        <v>0</v>
      </c>
      <c r="BL805" s="17" t="s">
        <v>240</v>
      </c>
      <c r="BM805" s="138" t="s">
        <v>975</v>
      </c>
    </row>
    <row r="806" spans="2:65" s="1" customFormat="1" ht="19.2">
      <c r="B806" s="32"/>
      <c r="D806" s="140" t="s">
        <v>143</v>
      </c>
      <c r="F806" s="141" t="s">
        <v>976</v>
      </c>
      <c r="I806" s="142"/>
      <c r="L806" s="32"/>
      <c r="M806" s="143"/>
      <c r="T806" s="51"/>
      <c r="AT806" s="17" t="s">
        <v>143</v>
      </c>
      <c r="AU806" s="17" t="s">
        <v>82</v>
      </c>
    </row>
    <row r="807" spans="2:65" s="1" customFormat="1">
      <c r="B807" s="32"/>
      <c r="D807" s="144" t="s">
        <v>145</v>
      </c>
      <c r="F807" s="145" t="s">
        <v>977</v>
      </c>
      <c r="I807" s="142"/>
      <c r="L807" s="32"/>
      <c r="M807" s="143"/>
      <c r="T807" s="51"/>
      <c r="AT807" s="17" t="s">
        <v>145</v>
      </c>
      <c r="AU807" s="17" t="s">
        <v>82</v>
      </c>
    </row>
    <row r="808" spans="2:65" s="1" customFormat="1" ht="24.15" customHeight="1">
      <c r="B808" s="32"/>
      <c r="C808" s="127" t="s">
        <v>978</v>
      </c>
      <c r="D808" s="127" t="s">
        <v>136</v>
      </c>
      <c r="E808" s="128" t="s">
        <v>979</v>
      </c>
      <c r="F808" s="129" t="s">
        <v>980</v>
      </c>
      <c r="G808" s="130" t="s">
        <v>139</v>
      </c>
      <c r="H808" s="131">
        <v>374</v>
      </c>
      <c r="I808" s="132"/>
      <c r="J808" s="133">
        <f>ROUND(I808*H808,2)</f>
        <v>0</v>
      </c>
      <c r="K808" s="129" t="s">
        <v>140</v>
      </c>
      <c r="L808" s="32"/>
      <c r="M808" s="134" t="s">
        <v>19</v>
      </c>
      <c r="N808" s="135" t="s">
        <v>45</v>
      </c>
      <c r="P808" s="136">
        <f>O808*H808</f>
        <v>0</v>
      </c>
      <c r="Q808" s="136">
        <v>0</v>
      </c>
      <c r="R808" s="136">
        <f>Q808*H808</f>
        <v>0</v>
      </c>
      <c r="S808" s="136">
        <v>0</v>
      </c>
      <c r="T808" s="137">
        <f>S808*H808</f>
        <v>0</v>
      </c>
      <c r="AR808" s="138" t="s">
        <v>240</v>
      </c>
      <c r="AT808" s="138" t="s">
        <v>136</v>
      </c>
      <c r="AU808" s="138" t="s">
        <v>82</v>
      </c>
      <c r="AY808" s="17" t="s">
        <v>134</v>
      </c>
      <c r="BE808" s="139">
        <f>IF(N808="základní",J808,0)</f>
        <v>0</v>
      </c>
      <c r="BF808" s="139">
        <f>IF(N808="snížená",J808,0)</f>
        <v>0</v>
      </c>
      <c r="BG808" s="139">
        <f>IF(N808="zákl. přenesená",J808,0)</f>
        <v>0</v>
      </c>
      <c r="BH808" s="139">
        <f>IF(N808="sníž. přenesená",J808,0)</f>
        <v>0</v>
      </c>
      <c r="BI808" s="139">
        <f>IF(N808="nulová",J808,0)</f>
        <v>0</v>
      </c>
      <c r="BJ808" s="17" t="s">
        <v>82</v>
      </c>
      <c r="BK808" s="139">
        <f>ROUND(I808*H808,2)</f>
        <v>0</v>
      </c>
      <c r="BL808" s="17" t="s">
        <v>240</v>
      </c>
      <c r="BM808" s="138" t="s">
        <v>981</v>
      </c>
    </row>
    <row r="809" spans="2:65" s="1" customFormat="1" ht="19.2">
      <c r="B809" s="32"/>
      <c r="D809" s="140" t="s">
        <v>143</v>
      </c>
      <c r="F809" s="141" t="s">
        <v>982</v>
      </c>
      <c r="I809" s="142"/>
      <c r="L809" s="32"/>
      <c r="M809" s="143"/>
      <c r="T809" s="51"/>
      <c r="AT809" s="17" t="s">
        <v>143</v>
      </c>
      <c r="AU809" s="17" t="s">
        <v>82</v>
      </c>
    </row>
    <row r="810" spans="2:65" s="1" customFormat="1">
      <c r="B810" s="32"/>
      <c r="D810" s="144" t="s">
        <v>145</v>
      </c>
      <c r="F810" s="145" t="s">
        <v>983</v>
      </c>
      <c r="I810" s="142"/>
      <c r="L810" s="32"/>
      <c r="M810" s="143"/>
      <c r="T810" s="51"/>
      <c r="AT810" s="17" t="s">
        <v>145</v>
      </c>
      <c r="AU810" s="17" t="s">
        <v>82</v>
      </c>
    </row>
    <row r="811" spans="2:65" s="13" customFormat="1">
      <c r="B811" s="152"/>
      <c r="D811" s="140" t="s">
        <v>147</v>
      </c>
      <c r="E811" s="153" t="s">
        <v>19</v>
      </c>
      <c r="F811" s="154" t="s">
        <v>758</v>
      </c>
      <c r="H811" s="155">
        <v>374</v>
      </c>
      <c r="I811" s="156"/>
      <c r="L811" s="152"/>
      <c r="M811" s="157"/>
      <c r="T811" s="158"/>
      <c r="AT811" s="153" t="s">
        <v>147</v>
      </c>
      <c r="AU811" s="153" t="s">
        <v>82</v>
      </c>
      <c r="AV811" s="13" t="s">
        <v>82</v>
      </c>
      <c r="AW811" s="13" t="s">
        <v>35</v>
      </c>
      <c r="AX811" s="13" t="s">
        <v>78</v>
      </c>
      <c r="AY811" s="153" t="s">
        <v>134</v>
      </c>
    </row>
    <row r="812" spans="2:65" s="1" customFormat="1" ht="24.15" customHeight="1">
      <c r="B812" s="32"/>
      <c r="C812" s="166" t="s">
        <v>984</v>
      </c>
      <c r="D812" s="166" t="s">
        <v>217</v>
      </c>
      <c r="E812" s="167" t="s">
        <v>985</v>
      </c>
      <c r="F812" s="168" t="s">
        <v>986</v>
      </c>
      <c r="G812" s="169" t="s">
        <v>152</v>
      </c>
      <c r="H812" s="170">
        <v>2.3559999999999999</v>
      </c>
      <c r="I812" s="171"/>
      <c r="J812" s="172">
        <f>ROUND(I812*H812,2)</f>
        <v>0</v>
      </c>
      <c r="K812" s="168" t="s">
        <v>140</v>
      </c>
      <c r="L812" s="173"/>
      <c r="M812" s="174" t="s">
        <v>19</v>
      </c>
      <c r="N812" s="175" t="s">
        <v>45</v>
      </c>
      <c r="P812" s="136">
        <f>O812*H812</f>
        <v>0</v>
      </c>
      <c r="Q812" s="136">
        <v>0.55000000000000004</v>
      </c>
      <c r="R812" s="136">
        <f>Q812*H812</f>
        <v>1.2958000000000001</v>
      </c>
      <c r="S812" s="136">
        <v>0</v>
      </c>
      <c r="T812" s="137">
        <f>S812*H812</f>
        <v>0</v>
      </c>
      <c r="AR812" s="138" t="s">
        <v>383</v>
      </c>
      <c r="AT812" s="138" t="s">
        <v>217</v>
      </c>
      <c r="AU812" s="138" t="s">
        <v>82</v>
      </c>
      <c r="AY812" s="17" t="s">
        <v>134</v>
      </c>
      <c r="BE812" s="139">
        <f>IF(N812="základní",J812,0)</f>
        <v>0</v>
      </c>
      <c r="BF812" s="139">
        <f>IF(N812="snížená",J812,0)</f>
        <v>0</v>
      </c>
      <c r="BG812" s="139">
        <f>IF(N812="zákl. přenesená",J812,0)</f>
        <v>0</v>
      </c>
      <c r="BH812" s="139">
        <f>IF(N812="sníž. přenesená",J812,0)</f>
        <v>0</v>
      </c>
      <c r="BI812" s="139">
        <f>IF(N812="nulová",J812,0)</f>
        <v>0</v>
      </c>
      <c r="BJ812" s="17" t="s">
        <v>82</v>
      </c>
      <c r="BK812" s="139">
        <f>ROUND(I812*H812,2)</f>
        <v>0</v>
      </c>
      <c r="BL812" s="17" t="s">
        <v>240</v>
      </c>
      <c r="BM812" s="138" t="s">
        <v>987</v>
      </c>
    </row>
    <row r="813" spans="2:65" s="1" customFormat="1">
      <c r="B813" s="32"/>
      <c r="D813" s="140" t="s">
        <v>143</v>
      </c>
      <c r="F813" s="141" t="s">
        <v>986</v>
      </c>
      <c r="I813" s="142"/>
      <c r="L813" s="32"/>
      <c r="M813" s="143"/>
      <c r="T813" s="51"/>
      <c r="AT813" s="17" t="s">
        <v>143</v>
      </c>
      <c r="AU813" s="17" t="s">
        <v>82</v>
      </c>
    </row>
    <row r="814" spans="2:65" s="13" customFormat="1">
      <c r="B814" s="152"/>
      <c r="D814" s="140" t="s">
        <v>147</v>
      </c>
      <c r="E814" s="153" t="s">
        <v>19</v>
      </c>
      <c r="F814" s="154" t="s">
        <v>988</v>
      </c>
      <c r="H814" s="155">
        <v>2.3559999999999999</v>
      </c>
      <c r="I814" s="156"/>
      <c r="L814" s="152"/>
      <c r="M814" s="157"/>
      <c r="T814" s="158"/>
      <c r="AT814" s="153" t="s">
        <v>147</v>
      </c>
      <c r="AU814" s="153" t="s">
        <v>82</v>
      </c>
      <c r="AV814" s="13" t="s">
        <v>82</v>
      </c>
      <c r="AW814" s="13" t="s">
        <v>35</v>
      </c>
      <c r="AX814" s="13" t="s">
        <v>78</v>
      </c>
      <c r="AY814" s="153" t="s">
        <v>134</v>
      </c>
    </row>
    <row r="815" spans="2:65" s="1" customFormat="1" ht="16.5" customHeight="1">
      <c r="B815" s="32"/>
      <c r="C815" s="127" t="s">
        <v>989</v>
      </c>
      <c r="D815" s="127" t="s">
        <v>136</v>
      </c>
      <c r="E815" s="128" t="s">
        <v>990</v>
      </c>
      <c r="F815" s="129" t="s">
        <v>991</v>
      </c>
      <c r="G815" s="130" t="s">
        <v>333</v>
      </c>
      <c r="H815" s="131">
        <v>935</v>
      </c>
      <c r="I815" s="132"/>
      <c r="J815" s="133">
        <f>ROUND(I815*H815,2)</f>
        <v>0</v>
      </c>
      <c r="K815" s="129" t="s">
        <v>140</v>
      </c>
      <c r="L815" s="32"/>
      <c r="M815" s="134" t="s">
        <v>19</v>
      </c>
      <c r="N815" s="135" t="s">
        <v>45</v>
      </c>
      <c r="P815" s="136">
        <f>O815*H815</f>
        <v>0</v>
      </c>
      <c r="Q815" s="136">
        <v>0</v>
      </c>
      <c r="R815" s="136">
        <f>Q815*H815</f>
        <v>0</v>
      </c>
      <c r="S815" s="136">
        <v>0</v>
      </c>
      <c r="T815" s="137">
        <f>S815*H815</f>
        <v>0</v>
      </c>
      <c r="AR815" s="138" t="s">
        <v>240</v>
      </c>
      <c r="AT815" s="138" t="s">
        <v>136</v>
      </c>
      <c r="AU815" s="138" t="s">
        <v>82</v>
      </c>
      <c r="AY815" s="17" t="s">
        <v>134</v>
      </c>
      <c r="BE815" s="139">
        <f>IF(N815="základní",J815,0)</f>
        <v>0</v>
      </c>
      <c r="BF815" s="139">
        <f>IF(N815="snížená",J815,0)</f>
        <v>0</v>
      </c>
      <c r="BG815" s="139">
        <f>IF(N815="zákl. přenesená",J815,0)</f>
        <v>0</v>
      </c>
      <c r="BH815" s="139">
        <f>IF(N815="sníž. přenesená",J815,0)</f>
        <v>0</v>
      </c>
      <c r="BI815" s="139">
        <f>IF(N815="nulová",J815,0)</f>
        <v>0</v>
      </c>
      <c r="BJ815" s="17" t="s">
        <v>82</v>
      </c>
      <c r="BK815" s="139">
        <f>ROUND(I815*H815,2)</f>
        <v>0</v>
      </c>
      <c r="BL815" s="17" t="s">
        <v>240</v>
      </c>
      <c r="BM815" s="138" t="s">
        <v>992</v>
      </c>
    </row>
    <row r="816" spans="2:65" s="1" customFormat="1">
      <c r="B816" s="32"/>
      <c r="D816" s="140" t="s">
        <v>143</v>
      </c>
      <c r="F816" s="141" t="s">
        <v>993</v>
      </c>
      <c r="I816" s="142"/>
      <c r="L816" s="32"/>
      <c r="M816" s="143"/>
      <c r="T816" s="51"/>
      <c r="AT816" s="17" t="s">
        <v>143</v>
      </c>
      <c r="AU816" s="17" t="s">
        <v>82</v>
      </c>
    </row>
    <row r="817" spans="2:65" s="1" customFormat="1">
      <c r="B817" s="32"/>
      <c r="D817" s="144" t="s">
        <v>145</v>
      </c>
      <c r="F817" s="145" t="s">
        <v>994</v>
      </c>
      <c r="I817" s="142"/>
      <c r="L817" s="32"/>
      <c r="M817" s="143"/>
      <c r="T817" s="51"/>
      <c r="AT817" s="17" t="s">
        <v>145</v>
      </c>
      <c r="AU817" s="17" t="s">
        <v>82</v>
      </c>
    </row>
    <row r="818" spans="2:65" s="13" customFormat="1">
      <c r="B818" s="152"/>
      <c r="D818" s="140" t="s">
        <v>147</v>
      </c>
      <c r="E818" s="153" t="s">
        <v>19</v>
      </c>
      <c r="F818" s="154" t="s">
        <v>995</v>
      </c>
      <c r="H818" s="155">
        <v>935</v>
      </c>
      <c r="I818" s="156"/>
      <c r="L818" s="152"/>
      <c r="M818" s="157"/>
      <c r="T818" s="158"/>
      <c r="AT818" s="153" t="s">
        <v>147</v>
      </c>
      <c r="AU818" s="153" t="s">
        <v>82</v>
      </c>
      <c r="AV818" s="13" t="s">
        <v>82</v>
      </c>
      <c r="AW818" s="13" t="s">
        <v>35</v>
      </c>
      <c r="AX818" s="13" t="s">
        <v>78</v>
      </c>
      <c r="AY818" s="153" t="s">
        <v>134</v>
      </c>
    </row>
    <row r="819" spans="2:65" s="1" customFormat="1" ht="24.15" customHeight="1">
      <c r="B819" s="32"/>
      <c r="C819" s="166" t="s">
        <v>996</v>
      </c>
      <c r="D819" s="166" t="s">
        <v>217</v>
      </c>
      <c r="E819" s="167" t="s">
        <v>997</v>
      </c>
      <c r="F819" s="168" t="s">
        <v>998</v>
      </c>
      <c r="G819" s="169" t="s">
        <v>152</v>
      </c>
      <c r="H819" s="170">
        <v>2.6930000000000001</v>
      </c>
      <c r="I819" s="171"/>
      <c r="J819" s="172">
        <f>ROUND(I819*H819,2)</f>
        <v>0</v>
      </c>
      <c r="K819" s="168" t="s">
        <v>140</v>
      </c>
      <c r="L819" s="173"/>
      <c r="M819" s="174" t="s">
        <v>19</v>
      </c>
      <c r="N819" s="175" t="s">
        <v>45</v>
      </c>
      <c r="P819" s="136">
        <f>O819*H819</f>
        <v>0</v>
      </c>
      <c r="Q819" s="136">
        <v>0.55000000000000004</v>
      </c>
      <c r="R819" s="136">
        <f>Q819*H819</f>
        <v>1.4811500000000002</v>
      </c>
      <c r="S819" s="136">
        <v>0</v>
      </c>
      <c r="T819" s="137">
        <f>S819*H819</f>
        <v>0</v>
      </c>
      <c r="AR819" s="138" t="s">
        <v>383</v>
      </c>
      <c r="AT819" s="138" t="s">
        <v>217</v>
      </c>
      <c r="AU819" s="138" t="s">
        <v>82</v>
      </c>
      <c r="AY819" s="17" t="s">
        <v>134</v>
      </c>
      <c r="BE819" s="139">
        <f>IF(N819="základní",J819,0)</f>
        <v>0</v>
      </c>
      <c r="BF819" s="139">
        <f>IF(N819="snížená",J819,0)</f>
        <v>0</v>
      </c>
      <c r="BG819" s="139">
        <f>IF(N819="zákl. přenesená",J819,0)</f>
        <v>0</v>
      </c>
      <c r="BH819" s="139">
        <f>IF(N819="sníž. přenesená",J819,0)</f>
        <v>0</v>
      </c>
      <c r="BI819" s="139">
        <f>IF(N819="nulová",J819,0)</f>
        <v>0</v>
      </c>
      <c r="BJ819" s="17" t="s">
        <v>82</v>
      </c>
      <c r="BK819" s="139">
        <f>ROUND(I819*H819,2)</f>
        <v>0</v>
      </c>
      <c r="BL819" s="17" t="s">
        <v>240</v>
      </c>
      <c r="BM819" s="138" t="s">
        <v>999</v>
      </c>
    </row>
    <row r="820" spans="2:65" s="1" customFormat="1">
      <c r="B820" s="32"/>
      <c r="D820" s="140" t="s">
        <v>143</v>
      </c>
      <c r="F820" s="141" t="s">
        <v>998</v>
      </c>
      <c r="I820" s="142"/>
      <c r="L820" s="32"/>
      <c r="M820" s="143"/>
      <c r="T820" s="51"/>
      <c r="AT820" s="17" t="s">
        <v>143</v>
      </c>
      <c r="AU820" s="17" t="s">
        <v>82</v>
      </c>
    </row>
    <row r="821" spans="2:65" s="13" customFormat="1">
      <c r="B821" s="152"/>
      <c r="D821" s="140" t="s">
        <v>147</v>
      </c>
      <c r="E821" s="153" t="s">
        <v>19</v>
      </c>
      <c r="F821" s="154" t="s">
        <v>1000</v>
      </c>
      <c r="H821" s="155">
        <v>2.6930000000000001</v>
      </c>
      <c r="I821" s="156"/>
      <c r="L821" s="152"/>
      <c r="M821" s="157"/>
      <c r="T821" s="158"/>
      <c r="AT821" s="153" t="s">
        <v>147</v>
      </c>
      <c r="AU821" s="153" t="s">
        <v>82</v>
      </c>
      <c r="AV821" s="13" t="s">
        <v>82</v>
      </c>
      <c r="AW821" s="13" t="s">
        <v>35</v>
      </c>
      <c r="AX821" s="13" t="s">
        <v>78</v>
      </c>
      <c r="AY821" s="153" t="s">
        <v>134</v>
      </c>
    </row>
    <row r="822" spans="2:65" s="1" customFormat="1" ht="24.15" customHeight="1">
      <c r="B822" s="32"/>
      <c r="C822" s="127" t="s">
        <v>1001</v>
      </c>
      <c r="D822" s="127" t="s">
        <v>136</v>
      </c>
      <c r="E822" s="128" t="s">
        <v>1002</v>
      </c>
      <c r="F822" s="129" t="s">
        <v>1003</v>
      </c>
      <c r="G822" s="130" t="s">
        <v>139</v>
      </c>
      <c r="H822" s="131">
        <v>374</v>
      </c>
      <c r="I822" s="132"/>
      <c r="J822" s="133">
        <f>ROUND(I822*H822,2)</f>
        <v>0</v>
      </c>
      <c r="K822" s="129" t="s">
        <v>140</v>
      </c>
      <c r="L822" s="32"/>
      <c r="M822" s="134" t="s">
        <v>19</v>
      </c>
      <c r="N822" s="135" t="s">
        <v>45</v>
      </c>
      <c r="P822" s="136">
        <f>O822*H822</f>
        <v>0</v>
      </c>
      <c r="Q822" s="136">
        <v>0</v>
      </c>
      <c r="R822" s="136">
        <f>Q822*H822</f>
        <v>0</v>
      </c>
      <c r="S822" s="136">
        <v>7.0000000000000001E-3</v>
      </c>
      <c r="T822" s="137">
        <f>S822*H822</f>
        <v>2.6179999999999999</v>
      </c>
      <c r="AR822" s="138" t="s">
        <v>240</v>
      </c>
      <c r="AT822" s="138" t="s">
        <v>136</v>
      </c>
      <c r="AU822" s="138" t="s">
        <v>82</v>
      </c>
      <c r="AY822" s="17" t="s">
        <v>134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7" t="s">
        <v>82</v>
      </c>
      <c r="BK822" s="139">
        <f>ROUND(I822*H822,2)</f>
        <v>0</v>
      </c>
      <c r="BL822" s="17" t="s">
        <v>240</v>
      </c>
      <c r="BM822" s="138" t="s">
        <v>1004</v>
      </c>
    </row>
    <row r="823" spans="2:65" s="1" customFormat="1" ht="28.8">
      <c r="B823" s="32"/>
      <c r="D823" s="140" t="s">
        <v>143</v>
      </c>
      <c r="F823" s="141" t="s">
        <v>1005</v>
      </c>
      <c r="I823" s="142"/>
      <c r="L823" s="32"/>
      <c r="M823" s="143"/>
      <c r="T823" s="51"/>
      <c r="AT823" s="17" t="s">
        <v>143</v>
      </c>
      <c r="AU823" s="17" t="s">
        <v>82</v>
      </c>
    </row>
    <row r="824" spans="2:65" s="1" customFormat="1">
      <c r="B824" s="32"/>
      <c r="D824" s="144" t="s">
        <v>145</v>
      </c>
      <c r="F824" s="145" t="s">
        <v>1006</v>
      </c>
      <c r="I824" s="142"/>
      <c r="L824" s="32"/>
      <c r="M824" s="143"/>
      <c r="T824" s="51"/>
      <c r="AT824" s="17" t="s">
        <v>145</v>
      </c>
      <c r="AU824" s="17" t="s">
        <v>82</v>
      </c>
    </row>
    <row r="825" spans="2:65" s="13" customFormat="1">
      <c r="B825" s="152"/>
      <c r="D825" s="140" t="s">
        <v>147</v>
      </c>
      <c r="E825" s="153" t="s">
        <v>19</v>
      </c>
      <c r="F825" s="154" t="s">
        <v>758</v>
      </c>
      <c r="H825" s="155">
        <v>374</v>
      </c>
      <c r="I825" s="156"/>
      <c r="L825" s="152"/>
      <c r="M825" s="157"/>
      <c r="T825" s="158"/>
      <c r="AT825" s="153" t="s">
        <v>147</v>
      </c>
      <c r="AU825" s="153" t="s">
        <v>82</v>
      </c>
      <c r="AV825" s="13" t="s">
        <v>82</v>
      </c>
      <c r="AW825" s="13" t="s">
        <v>35</v>
      </c>
      <c r="AX825" s="13" t="s">
        <v>78</v>
      </c>
      <c r="AY825" s="153" t="s">
        <v>134</v>
      </c>
    </row>
    <row r="826" spans="2:65" s="1" customFormat="1" ht="24.15" customHeight="1">
      <c r="B826" s="32"/>
      <c r="C826" s="127" t="s">
        <v>1007</v>
      </c>
      <c r="D826" s="127" t="s">
        <v>136</v>
      </c>
      <c r="E826" s="128" t="s">
        <v>1008</v>
      </c>
      <c r="F826" s="129" t="s">
        <v>1009</v>
      </c>
      <c r="G826" s="130" t="s">
        <v>152</v>
      </c>
      <c r="H826" s="131">
        <v>5.0490000000000004</v>
      </c>
      <c r="I826" s="132"/>
      <c r="J826" s="133">
        <f>ROUND(I826*H826,2)</f>
        <v>0</v>
      </c>
      <c r="K826" s="129" t="s">
        <v>140</v>
      </c>
      <c r="L826" s="32"/>
      <c r="M826" s="134" t="s">
        <v>19</v>
      </c>
      <c r="N826" s="135" t="s">
        <v>45</v>
      </c>
      <c r="P826" s="136">
        <f>O826*H826</f>
        <v>0</v>
      </c>
      <c r="Q826" s="136">
        <v>2.3369999999999998E-2</v>
      </c>
      <c r="R826" s="136">
        <f>Q826*H826</f>
        <v>0.11799513</v>
      </c>
      <c r="S826" s="136">
        <v>0</v>
      </c>
      <c r="T826" s="137">
        <f>S826*H826</f>
        <v>0</v>
      </c>
      <c r="AR826" s="138" t="s">
        <v>240</v>
      </c>
      <c r="AT826" s="138" t="s">
        <v>136</v>
      </c>
      <c r="AU826" s="138" t="s">
        <v>82</v>
      </c>
      <c r="AY826" s="17" t="s">
        <v>134</v>
      </c>
      <c r="BE826" s="139">
        <f>IF(N826="základní",J826,0)</f>
        <v>0</v>
      </c>
      <c r="BF826" s="139">
        <f>IF(N826="snížená",J826,0)</f>
        <v>0</v>
      </c>
      <c r="BG826" s="139">
        <f>IF(N826="zákl. přenesená",J826,0)</f>
        <v>0</v>
      </c>
      <c r="BH826" s="139">
        <f>IF(N826="sníž. přenesená",J826,0)</f>
        <v>0</v>
      </c>
      <c r="BI826" s="139">
        <f>IF(N826="nulová",J826,0)</f>
        <v>0</v>
      </c>
      <c r="BJ826" s="17" t="s">
        <v>82</v>
      </c>
      <c r="BK826" s="139">
        <f>ROUND(I826*H826,2)</f>
        <v>0</v>
      </c>
      <c r="BL826" s="17" t="s">
        <v>240</v>
      </c>
      <c r="BM826" s="138" t="s">
        <v>1010</v>
      </c>
    </row>
    <row r="827" spans="2:65" s="1" customFormat="1" ht="19.2">
      <c r="B827" s="32"/>
      <c r="D827" s="140" t="s">
        <v>143</v>
      </c>
      <c r="F827" s="141" t="s">
        <v>1011</v>
      </c>
      <c r="I827" s="142"/>
      <c r="L827" s="32"/>
      <c r="M827" s="143"/>
      <c r="T827" s="51"/>
      <c r="AT827" s="17" t="s">
        <v>143</v>
      </c>
      <c r="AU827" s="17" t="s">
        <v>82</v>
      </c>
    </row>
    <row r="828" spans="2:65" s="1" customFormat="1">
      <c r="B828" s="32"/>
      <c r="D828" s="144" t="s">
        <v>145</v>
      </c>
      <c r="F828" s="145" t="s">
        <v>1012</v>
      </c>
      <c r="I828" s="142"/>
      <c r="L828" s="32"/>
      <c r="M828" s="143"/>
      <c r="T828" s="51"/>
      <c r="AT828" s="17" t="s">
        <v>145</v>
      </c>
      <c r="AU828" s="17" t="s">
        <v>82</v>
      </c>
    </row>
    <row r="829" spans="2:65" s="13" customFormat="1">
      <c r="B829" s="152"/>
      <c r="D829" s="140" t="s">
        <v>147</v>
      </c>
      <c r="E829" s="153" t="s">
        <v>19</v>
      </c>
      <c r="F829" s="154" t="s">
        <v>988</v>
      </c>
      <c r="H829" s="155">
        <v>2.3559999999999999</v>
      </c>
      <c r="I829" s="156"/>
      <c r="L829" s="152"/>
      <c r="M829" s="157"/>
      <c r="T829" s="158"/>
      <c r="AT829" s="153" t="s">
        <v>147</v>
      </c>
      <c r="AU829" s="153" t="s">
        <v>82</v>
      </c>
      <c r="AV829" s="13" t="s">
        <v>82</v>
      </c>
      <c r="AW829" s="13" t="s">
        <v>35</v>
      </c>
      <c r="AX829" s="13" t="s">
        <v>73</v>
      </c>
      <c r="AY829" s="153" t="s">
        <v>134</v>
      </c>
    </row>
    <row r="830" spans="2:65" s="13" customFormat="1">
      <c r="B830" s="152"/>
      <c r="D830" s="140" t="s">
        <v>147</v>
      </c>
      <c r="E830" s="153" t="s">
        <v>19</v>
      </c>
      <c r="F830" s="154" t="s">
        <v>1000</v>
      </c>
      <c r="H830" s="155">
        <v>2.6930000000000001</v>
      </c>
      <c r="I830" s="156"/>
      <c r="L830" s="152"/>
      <c r="M830" s="157"/>
      <c r="T830" s="158"/>
      <c r="AT830" s="153" t="s">
        <v>147</v>
      </c>
      <c r="AU830" s="153" t="s">
        <v>82</v>
      </c>
      <c r="AV830" s="13" t="s">
        <v>82</v>
      </c>
      <c r="AW830" s="13" t="s">
        <v>35</v>
      </c>
      <c r="AX830" s="13" t="s">
        <v>73</v>
      </c>
      <c r="AY830" s="153" t="s">
        <v>134</v>
      </c>
    </row>
    <row r="831" spans="2:65" s="14" customFormat="1">
      <c r="B831" s="159"/>
      <c r="D831" s="140" t="s">
        <v>147</v>
      </c>
      <c r="E831" s="160" t="s">
        <v>19</v>
      </c>
      <c r="F831" s="161" t="s">
        <v>186</v>
      </c>
      <c r="H831" s="162">
        <v>5.0490000000000004</v>
      </c>
      <c r="I831" s="163"/>
      <c r="L831" s="159"/>
      <c r="M831" s="164"/>
      <c r="T831" s="165"/>
      <c r="AT831" s="160" t="s">
        <v>147</v>
      </c>
      <c r="AU831" s="160" t="s">
        <v>82</v>
      </c>
      <c r="AV831" s="14" t="s">
        <v>141</v>
      </c>
      <c r="AW831" s="14" t="s">
        <v>35</v>
      </c>
      <c r="AX831" s="14" t="s">
        <v>78</v>
      </c>
      <c r="AY831" s="160" t="s">
        <v>134</v>
      </c>
    </row>
    <row r="832" spans="2:65" s="1" customFormat="1" ht="24.15" customHeight="1">
      <c r="B832" s="32"/>
      <c r="C832" s="127" t="s">
        <v>1013</v>
      </c>
      <c r="D832" s="127" t="s">
        <v>136</v>
      </c>
      <c r="E832" s="128" t="s">
        <v>1014</v>
      </c>
      <c r="F832" s="129" t="s">
        <v>1015</v>
      </c>
      <c r="G832" s="130" t="s">
        <v>152</v>
      </c>
      <c r="H832" s="131">
        <v>1</v>
      </c>
      <c r="I832" s="132"/>
      <c r="J832" s="133">
        <f>ROUND(I832*H832,2)</f>
        <v>0</v>
      </c>
      <c r="K832" s="129" t="s">
        <v>140</v>
      </c>
      <c r="L832" s="32"/>
      <c r="M832" s="134" t="s">
        <v>19</v>
      </c>
      <c r="N832" s="135" t="s">
        <v>45</v>
      </c>
      <c r="P832" s="136">
        <f>O832*H832</f>
        <v>0</v>
      </c>
      <c r="Q832" s="136">
        <v>2.4469999999999999E-2</v>
      </c>
      <c r="R832" s="136">
        <f>Q832*H832</f>
        <v>2.4469999999999999E-2</v>
      </c>
      <c r="S832" s="136">
        <v>0</v>
      </c>
      <c r="T832" s="137">
        <f>S832*H832</f>
        <v>0</v>
      </c>
      <c r="AR832" s="138" t="s">
        <v>240</v>
      </c>
      <c r="AT832" s="138" t="s">
        <v>136</v>
      </c>
      <c r="AU832" s="138" t="s">
        <v>82</v>
      </c>
      <c r="AY832" s="17" t="s">
        <v>134</v>
      </c>
      <c r="BE832" s="139">
        <f>IF(N832="základní",J832,0)</f>
        <v>0</v>
      </c>
      <c r="BF832" s="139">
        <f>IF(N832="snížená",J832,0)</f>
        <v>0</v>
      </c>
      <c r="BG832" s="139">
        <f>IF(N832="zákl. přenesená",J832,0)</f>
        <v>0</v>
      </c>
      <c r="BH832" s="139">
        <f>IF(N832="sníž. přenesená",J832,0)</f>
        <v>0</v>
      </c>
      <c r="BI832" s="139">
        <f>IF(N832="nulová",J832,0)</f>
        <v>0</v>
      </c>
      <c r="BJ832" s="17" t="s">
        <v>82</v>
      </c>
      <c r="BK832" s="139">
        <f>ROUND(I832*H832,2)</f>
        <v>0</v>
      </c>
      <c r="BL832" s="17" t="s">
        <v>240</v>
      </c>
      <c r="BM832" s="138" t="s">
        <v>1016</v>
      </c>
    </row>
    <row r="833" spans="2:65" s="1" customFormat="1" ht="19.2">
      <c r="B833" s="32"/>
      <c r="D833" s="140" t="s">
        <v>143</v>
      </c>
      <c r="F833" s="141" t="s">
        <v>1017</v>
      </c>
      <c r="I833" s="142"/>
      <c r="L833" s="32"/>
      <c r="M833" s="143"/>
      <c r="T833" s="51"/>
      <c r="AT833" s="17" t="s">
        <v>143</v>
      </c>
      <c r="AU833" s="17" t="s">
        <v>82</v>
      </c>
    </row>
    <row r="834" spans="2:65" s="1" customFormat="1">
      <c r="B834" s="32"/>
      <c r="D834" s="144" t="s">
        <v>145</v>
      </c>
      <c r="F834" s="145" t="s">
        <v>1018</v>
      </c>
      <c r="I834" s="142"/>
      <c r="L834" s="32"/>
      <c r="M834" s="143"/>
      <c r="T834" s="51"/>
      <c r="AT834" s="17" t="s">
        <v>145</v>
      </c>
      <c r="AU834" s="17" t="s">
        <v>82</v>
      </c>
    </row>
    <row r="835" spans="2:65" s="1" customFormat="1" ht="24.15" customHeight="1">
      <c r="B835" s="32"/>
      <c r="C835" s="127" t="s">
        <v>1019</v>
      </c>
      <c r="D835" s="127" t="s">
        <v>136</v>
      </c>
      <c r="E835" s="128" t="s">
        <v>1020</v>
      </c>
      <c r="F835" s="129" t="s">
        <v>1021</v>
      </c>
      <c r="G835" s="130" t="s">
        <v>139</v>
      </c>
      <c r="H835" s="131">
        <v>4</v>
      </c>
      <c r="I835" s="132"/>
      <c r="J835" s="133">
        <f>ROUND(I835*H835,2)</f>
        <v>0</v>
      </c>
      <c r="K835" s="129" t="s">
        <v>140</v>
      </c>
      <c r="L835" s="32"/>
      <c r="M835" s="134" t="s">
        <v>19</v>
      </c>
      <c r="N835" s="135" t="s">
        <v>45</v>
      </c>
      <c r="P835" s="136">
        <f>O835*H835</f>
        <v>0</v>
      </c>
      <c r="Q835" s="136">
        <v>1.5709999999999998E-2</v>
      </c>
      <c r="R835" s="136">
        <f>Q835*H835</f>
        <v>6.2839999999999993E-2</v>
      </c>
      <c r="S835" s="136">
        <v>0</v>
      </c>
      <c r="T835" s="137">
        <f>S835*H835</f>
        <v>0</v>
      </c>
      <c r="AR835" s="138" t="s">
        <v>240</v>
      </c>
      <c r="AT835" s="138" t="s">
        <v>136</v>
      </c>
      <c r="AU835" s="138" t="s">
        <v>82</v>
      </c>
      <c r="AY835" s="17" t="s">
        <v>134</v>
      </c>
      <c r="BE835" s="139">
        <f>IF(N835="základní",J835,0)</f>
        <v>0</v>
      </c>
      <c r="BF835" s="139">
        <f>IF(N835="snížená",J835,0)</f>
        <v>0</v>
      </c>
      <c r="BG835" s="139">
        <f>IF(N835="zákl. přenesená",J835,0)</f>
        <v>0</v>
      </c>
      <c r="BH835" s="139">
        <f>IF(N835="sníž. přenesená",J835,0)</f>
        <v>0</v>
      </c>
      <c r="BI835" s="139">
        <f>IF(N835="nulová",J835,0)</f>
        <v>0</v>
      </c>
      <c r="BJ835" s="17" t="s">
        <v>82</v>
      </c>
      <c r="BK835" s="139">
        <f>ROUND(I835*H835,2)</f>
        <v>0</v>
      </c>
      <c r="BL835" s="17" t="s">
        <v>240</v>
      </c>
      <c r="BM835" s="138" t="s">
        <v>1022</v>
      </c>
    </row>
    <row r="836" spans="2:65" s="1" customFormat="1" ht="28.8">
      <c r="B836" s="32"/>
      <c r="D836" s="140" t="s">
        <v>143</v>
      </c>
      <c r="F836" s="141" t="s">
        <v>1023</v>
      </c>
      <c r="I836" s="142"/>
      <c r="L836" s="32"/>
      <c r="M836" s="143"/>
      <c r="T836" s="51"/>
      <c r="AT836" s="17" t="s">
        <v>143</v>
      </c>
      <c r="AU836" s="17" t="s">
        <v>82</v>
      </c>
    </row>
    <row r="837" spans="2:65" s="1" customFormat="1">
      <c r="B837" s="32"/>
      <c r="D837" s="144" t="s">
        <v>145</v>
      </c>
      <c r="F837" s="145" t="s">
        <v>1024</v>
      </c>
      <c r="I837" s="142"/>
      <c r="L837" s="32"/>
      <c r="M837" s="143"/>
      <c r="T837" s="51"/>
      <c r="AT837" s="17" t="s">
        <v>145</v>
      </c>
      <c r="AU837" s="17" t="s">
        <v>82</v>
      </c>
    </row>
    <row r="838" spans="2:65" s="12" customFormat="1">
      <c r="B838" s="146"/>
      <c r="D838" s="140" t="s">
        <v>147</v>
      </c>
      <c r="E838" s="147" t="s">
        <v>19</v>
      </c>
      <c r="F838" s="148" t="s">
        <v>1025</v>
      </c>
      <c r="H838" s="147" t="s">
        <v>19</v>
      </c>
      <c r="I838" s="149"/>
      <c r="L838" s="146"/>
      <c r="M838" s="150"/>
      <c r="T838" s="151"/>
      <c r="AT838" s="147" t="s">
        <v>147</v>
      </c>
      <c r="AU838" s="147" t="s">
        <v>82</v>
      </c>
      <c r="AV838" s="12" t="s">
        <v>78</v>
      </c>
      <c r="AW838" s="12" t="s">
        <v>35</v>
      </c>
      <c r="AX838" s="12" t="s">
        <v>73</v>
      </c>
      <c r="AY838" s="147" t="s">
        <v>134</v>
      </c>
    </row>
    <row r="839" spans="2:65" s="13" customFormat="1">
      <c r="B839" s="152"/>
      <c r="D839" s="140" t="s">
        <v>147</v>
      </c>
      <c r="E839" s="153" t="s">
        <v>19</v>
      </c>
      <c r="F839" s="154" t="s">
        <v>141</v>
      </c>
      <c r="H839" s="155">
        <v>4</v>
      </c>
      <c r="I839" s="156"/>
      <c r="L839" s="152"/>
      <c r="M839" s="157"/>
      <c r="T839" s="158"/>
      <c r="AT839" s="153" t="s">
        <v>147</v>
      </c>
      <c r="AU839" s="153" t="s">
        <v>82</v>
      </c>
      <c r="AV839" s="13" t="s">
        <v>82</v>
      </c>
      <c r="AW839" s="13" t="s">
        <v>35</v>
      </c>
      <c r="AX839" s="13" t="s">
        <v>78</v>
      </c>
      <c r="AY839" s="153" t="s">
        <v>134</v>
      </c>
    </row>
    <row r="840" spans="2:65" s="1" customFormat="1" ht="24.15" customHeight="1">
      <c r="B840" s="32"/>
      <c r="C840" s="127" t="s">
        <v>1026</v>
      </c>
      <c r="D840" s="127" t="s">
        <v>136</v>
      </c>
      <c r="E840" s="128" t="s">
        <v>1027</v>
      </c>
      <c r="F840" s="129" t="s">
        <v>1028</v>
      </c>
      <c r="G840" s="130" t="s">
        <v>195</v>
      </c>
      <c r="H840" s="131">
        <v>3.6139999999999999</v>
      </c>
      <c r="I840" s="132"/>
      <c r="J840" s="133">
        <f>ROUND(I840*H840,2)</f>
        <v>0</v>
      </c>
      <c r="K840" s="129" t="s">
        <v>140</v>
      </c>
      <c r="L840" s="32"/>
      <c r="M840" s="134" t="s">
        <v>19</v>
      </c>
      <c r="N840" s="135" t="s">
        <v>45</v>
      </c>
      <c r="P840" s="136">
        <f>O840*H840</f>
        <v>0</v>
      </c>
      <c r="Q840" s="136">
        <v>0</v>
      </c>
      <c r="R840" s="136">
        <f>Q840*H840</f>
        <v>0</v>
      </c>
      <c r="S840" s="136">
        <v>0</v>
      </c>
      <c r="T840" s="137">
        <f>S840*H840</f>
        <v>0</v>
      </c>
      <c r="AR840" s="138" t="s">
        <v>240</v>
      </c>
      <c r="AT840" s="138" t="s">
        <v>136</v>
      </c>
      <c r="AU840" s="138" t="s">
        <v>82</v>
      </c>
      <c r="AY840" s="17" t="s">
        <v>134</v>
      </c>
      <c r="BE840" s="139">
        <f>IF(N840="základní",J840,0)</f>
        <v>0</v>
      </c>
      <c r="BF840" s="139">
        <f>IF(N840="snížená",J840,0)</f>
        <v>0</v>
      </c>
      <c r="BG840" s="139">
        <f>IF(N840="zákl. přenesená",J840,0)</f>
        <v>0</v>
      </c>
      <c r="BH840" s="139">
        <f>IF(N840="sníž. přenesená",J840,0)</f>
        <v>0</v>
      </c>
      <c r="BI840" s="139">
        <f>IF(N840="nulová",J840,0)</f>
        <v>0</v>
      </c>
      <c r="BJ840" s="17" t="s">
        <v>82</v>
      </c>
      <c r="BK840" s="139">
        <f>ROUND(I840*H840,2)</f>
        <v>0</v>
      </c>
      <c r="BL840" s="17" t="s">
        <v>240</v>
      </c>
      <c r="BM840" s="138" t="s">
        <v>1029</v>
      </c>
    </row>
    <row r="841" spans="2:65" s="1" customFormat="1" ht="28.8">
      <c r="B841" s="32"/>
      <c r="D841" s="140" t="s">
        <v>143</v>
      </c>
      <c r="F841" s="141" t="s">
        <v>1030</v>
      </c>
      <c r="I841" s="142"/>
      <c r="L841" s="32"/>
      <c r="M841" s="143"/>
      <c r="T841" s="51"/>
      <c r="AT841" s="17" t="s">
        <v>143</v>
      </c>
      <c r="AU841" s="17" t="s">
        <v>82</v>
      </c>
    </row>
    <row r="842" spans="2:65" s="1" customFormat="1">
      <c r="B842" s="32"/>
      <c r="D842" s="144" t="s">
        <v>145</v>
      </c>
      <c r="F842" s="145" t="s">
        <v>1031</v>
      </c>
      <c r="I842" s="142"/>
      <c r="L842" s="32"/>
      <c r="M842" s="143"/>
      <c r="T842" s="51"/>
      <c r="AT842" s="17" t="s">
        <v>145</v>
      </c>
      <c r="AU842" s="17" t="s">
        <v>82</v>
      </c>
    </row>
    <row r="843" spans="2:65" s="11" customFormat="1" ht="22.95" customHeight="1">
      <c r="B843" s="115"/>
      <c r="D843" s="116" t="s">
        <v>72</v>
      </c>
      <c r="E843" s="125" t="s">
        <v>1032</v>
      </c>
      <c r="F843" s="125" t="s">
        <v>1033</v>
      </c>
      <c r="I843" s="118"/>
      <c r="J843" s="126">
        <f>BK843</f>
        <v>0</v>
      </c>
      <c r="L843" s="115"/>
      <c r="M843" s="120"/>
      <c r="P843" s="121">
        <f>SUM(P844:P949)</f>
        <v>0</v>
      </c>
      <c r="R843" s="121">
        <f>SUM(R844:R949)</f>
        <v>3.7340970000000007</v>
      </c>
      <c r="T843" s="122">
        <f>SUM(T844:T949)</f>
        <v>2.8931650000000007</v>
      </c>
      <c r="AR843" s="116" t="s">
        <v>82</v>
      </c>
      <c r="AT843" s="123" t="s">
        <v>72</v>
      </c>
      <c r="AU843" s="123" t="s">
        <v>78</v>
      </c>
      <c r="AY843" s="116" t="s">
        <v>134</v>
      </c>
      <c r="BK843" s="124">
        <f>SUM(BK844:BK949)</f>
        <v>0</v>
      </c>
    </row>
    <row r="844" spans="2:65" s="1" customFormat="1" ht="16.5" customHeight="1">
      <c r="B844" s="32"/>
      <c r="C844" s="127" t="s">
        <v>1034</v>
      </c>
      <c r="D844" s="127" t="s">
        <v>136</v>
      </c>
      <c r="E844" s="128" t="s">
        <v>1035</v>
      </c>
      <c r="F844" s="129" t="s">
        <v>1036</v>
      </c>
      <c r="G844" s="130" t="s">
        <v>139</v>
      </c>
      <c r="H844" s="131">
        <v>374</v>
      </c>
      <c r="I844" s="132"/>
      <c r="J844" s="133">
        <f>ROUND(I844*H844,2)</f>
        <v>0</v>
      </c>
      <c r="K844" s="129" t="s">
        <v>140</v>
      </c>
      <c r="L844" s="32"/>
      <c r="M844" s="134" t="s">
        <v>19</v>
      </c>
      <c r="N844" s="135" t="s">
        <v>45</v>
      </c>
      <c r="P844" s="136">
        <f>O844*H844</f>
        <v>0</v>
      </c>
      <c r="Q844" s="136">
        <v>0</v>
      </c>
      <c r="R844" s="136">
        <f>Q844*H844</f>
        <v>0</v>
      </c>
      <c r="S844" s="136">
        <v>5.94E-3</v>
      </c>
      <c r="T844" s="137">
        <f>S844*H844</f>
        <v>2.2215600000000002</v>
      </c>
      <c r="AR844" s="138" t="s">
        <v>240</v>
      </c>
      <c r="AT844" s="138" t="s">
        <v>136</v>
      </c>
      <c r="AU844" s="138" t="s">
        <v>82</v>
      </c>
      <c r="AY844" s="17" t="s">
        <v>134</v>
      </c>
      <c r="BE844" s="139">
        <f>IF(N844="základní",J844,0)</f>
        <v>0</v>
      </c>
      <c r="BF844" s="139">
        <f>IF(N844="snížená",J844,0)</f>
        <v>0</v>
      </c>
      <c r="BG844" s="139">
        <f>IF(N844="zákl. přenesená",J844,0)</f>
        <v>0</v>
      </c>
      <c r="BH844" s="139">
        <f>IF(N844="sníž. přenesená",J844,0)</f>
        <v>0</v>
      </c>
      <c r="BI844" s="139">
        <f>IF(N844="nulová",J844,0)</f>
        <v>0</v>
      </c>
      <c r="BJ844" s="17" t="s">
        <v>82</v>
      </c>
      <c r="BK844" s="139">
        <f>ROUND(I844*H844,2)</f>
        <v>0</v>
      </c>
      <c r="BL844" s="17" t="s">
        <v>240</v>
      </c>
      <c r="BM844" s="138" t="s">
        <v>1037</v>
      </c>
    </row>
    <row r="845" spans="2:65" s="1" customFormat="1" ht="19.2">
      <c r="B845" s="32"/>
      <c r="D845" s="140" t="s">
        <v>143</v>
      </c>
      <c r="F845" s="141" t="s">
        <v>1038</v>
      </c>
      <c r="I845" s="142"/>
      <c r="L845" s="32"/>
      <c r="M845" s="143"/>
      <c r="T845" s="51"/>
      <c r="AT845" s="17" t="s">
        <v>143</v>
      </c>
      <c r="AU845" s="17" t="s">
        <v>82</v>
      </c>
    </row>
    <row r="846" spans="2:65" s="1" customFormat="1">
      <c r="B846" s="32"/>
      <c r="D846" s="144" t="s">
        <v>145</v>
      </c>
      <c r="F846" s="145" t="s">
        <v>1039</v>
      </c>
      <c r="I846" s="142"/>
      <c r="L846" s="32"/>
      <c r="M846" s="143"/>
      <c r="T846" s="51"/>
      <c r="AT846" s="17" t="s">
        <v>145</v>
      </c>
      <c r="AU846" s="17" t="s">
        <v>82</v>
      </c>
    </row>
    <row r="847" spans="2:65" s="13" customFormat="1">
      <c r="B847" s="152"/>
      <c r="D847" s="140" t="s">
        <v>147</v>
      </c>
      <c r="E847" s="153" t="s">
        <v>19</v>
      </c>
      <c r="F847" s="154" t="s">
        <v>758</v>
      </c>
      <c r="H847" s="155">
        <v>374</v>
      </c>
      <c r="I847" s="156"/>
      <c r="L847" s="152"/>
      <c r="M847" s="157"/>
      <c r="T847" s="158"/>
      <c r="AT847" s="153" t="s">
        <v>147</v>
      </c>
      <c r="AU847" s="153" t="s">
        <v>82</v>
      </c>
      <c r="AV847" s="13" t="s">
        <v>82</v>
      </c>
      <c r="AW847" s="13" t="s">
        <v>35</v>
      </c>
      <c r="AX847" s="13" t="s">
        <v>78</v>
      </c>
      <c r="AY847" s="153" t="s">
        <v>134</v>
      </c>
    </row>
    <row r="848" spans="2:65" s="1" customFormat="1" ht="16.5" customHeight="1">
      <c r="B848" s="32"/>
      <c r="C848" s="127" t="s">
        <v>1040</v>
      </c>
      <c r="D848" s="127" t="s">
        <v>136</v>
      </c>
      <c r="E848" s="128" t="s">
        <v>1041</v>
      </c>
      <c r="F848" s="129" t="s">
        <v>1042</v>
      </c>
      <c r="G848" s="130" t="s">
        <v>333</v>
      </c>
      <c r="H848" s="131">
        <v>21.7</v>
      </c>
      <c r="I848" s="132"/>
      <c r="J848" s="133">
        <f>ROUND(I848*H848,2)</f>
        <v>0</v>
      </c>
      <c r="K848" s="129" t="s">
        <v>140</v>
      </c>
      <c r="L848" s="32"/>
      <c r="M848" s="134" t="s">
        <v>19</v>
      </c>
      <c r="N848" s="135" t="s">
        <v>45</v>
      </c>
      <c r="P848" s="136">
        <f>O848*H848</f>
        <v>0</v>
      </c>
      <c r="Q848" s="136">
        <v>0</v>
      </c>
      <c r="R848" s="136">
        <f>Q848*H848</f>
        <v>0</v>
      </c>
      <c r="S848" s="136">
        <v>1.8699999999999999E-3</v>
      </c>
      <c r="T848" s="137">
        <f>S848*H848</f>
        <v>4.0578999999999997E-2</v>
      </c>
      <c r="AR848" s="138" t="s">
        <v>240</v>
      </c>
      <c r="AT848" s="138" t="s">
        <v>136</v>
      </c>
      <c r="AU848" s="138" t="s">
        <v>82</v>
      </c>
      <c r="AY848" s="17" t="s">
        <v>134</v>
      </c>
      <c r="BE848" s="139">
        <f>IF(N848="základní",J848,0)</f>
        <v>0</v>
      </c>
      <c r="BF848" s="139">
        <f>IF(N848="snížená",J848,0)</f>
        <v>0</v>
      </c>
      <c r="BG848" s="139">
        <f>IF(N848="zákl. přenesená",J848,0)</f>
        <v>0</v>
      </c>
      <c r="BH848" s="139">
        <f>IF(N848="sníž. přenesená",J848,0)</f>
        <v>0</v>
      </c>
      <c r="BI848" s="139">
        <f>IF(N848="nulová",J848,0)</f>
        <v>0</v>
      </c>
      <c r="BJ848" s="17" t="s">
        <v>82</v>
      </c>
      <c r="BK848" s="139">
        <f>ROUND(I848*H848,2)</f>
        <v>0</v>
      </c>
      <c r="BL848" s="17" t="s">
        <v>240</v>
      </c>
      <c r="BM848" s="138" t="s">
        <v>1043</v>
      </c>
    </row>
    <row r="849" spans="2:65" s="1" customFormat="1" ht="19.2">
      <c r="B849" s="32"/>
      <c r="D849" s="140" t="s">
        <v>143</v>
      </c>
      <c r="F849" s="141" t="s">
        <v>1044</v>
      </c>
      <c r="I849" s="142"/>
      <c r="L849" s="32"/>
      <c r="M849" s="143"/>
      <c r="T849" s="51"/>
      <c r="AT849" s="17" t="s">
        <v>143</v>
      </c>
      <c r="AU849" s="17" t="s">
        <v>82</v>
      </c>
    </row>
    <row r="850" spans="2:65" s="1" customFormat="1">
      <c r="B850" s="32"/>
      <c r="D850" s="144" t="s">
        <v>145</v>
      </c>
      <c r="F850" s="145" t="s">
        <v>1045</v>
      </c>
      <c r="I850" s="142"/>
      <c r="L850" s="32"/>
      <c r="M850" s="143"/>
      <c r="T850" s="51"/>
      <c r="AT850" s="17" t="s">
        <v>145</v>
      </c>
      <c r="AU850" s="17" t="s">
        <v>82</v>
      </c>
    </row>
    <row r="851" spans="2:65" s="13" customFormat="1">
      <c r="B851" s="152"/>
      <c r="D851" s="140" t="s">
        <v>147</v>
      </c>
      <c r="E851" s="153" t="s">
        <v>19</v>
      </c>
      <c r="F851" s="154" t="s">
        <v>1046</v>
      </c>
      <c r="H851" s="155">
        <v>21.7</v>
      </c>
      <c r="I851" s="156"/>
      <c r="L851" s="152"/>
      <c r="M851" s="157"/>
      <c r="T851" s="158"/>
      <c r="AT851" s="153" t="s">
        <v>147</v>
      </c>
      <c r="AU851" s="153" t="s">
        <v>82</v>
      </c>
      <c r="AV851" s="13" t="s">
        <v>82</v>
      </c>
      <c r="AW851" s="13" t="s">
        <v>35</v>
      </c>
      <c r="AX851" s="13" t="s">
        <v>78</v>
      </c>
      <c r="AY851" s="153" t="s">
        <v>134</v>
      </c>
    </row>
    <row r="852" spans="2:65" s="1" customFormat="1" ht="16.5" customHeight="1">
      <c r="B852" s="32"/>
      <c r="C852" s="127" t="s">
        <v>1047</v>
      </c>
      <c r="D852" s="127" t="s">
        <v>136</v>
      </c>
      <c r="E852" s="128" t="s">
        <v>1048</v>
      </c>
      <c r="F852" s="129" t="s">
        <v>1049</v>
      </c>
      <c r="G852" s="130" t="s">
        <v>333</v>
      </c>
      <c r="H852" s="131">
        <v>30.4</v>
      </c>
      <c r="I852" s="132"/>
      <c r="J852" s="133">
        <f>ROUND(I852*H852,2)</f>
        <v>0</v>
      </c>
      <c r="K852" s="129" t="s">
        <v>140</v>
      </c>
      <c r="L852" s="32"/>
      <c r="M852" s="134" t="s">
        <v>19</v>
      </c>
      <c r="N852" s="135" t="s">
        <v>45</v>
      </c>
      <c r="P852" s="136">
        <f>O852*H852</f>
        <v>0</v>
      </c>
      <c r="Q852" s="136">
        <v>0</v>
      </c>
      <c r="R852" s="136">
        <f>Q852*H852</f>
        <v>0</v>
      </c>
      <c r="S852" s="136">
        <v>1.8699999999999999E-3</v>
      </c>
      <c r="T852" s="137">
        <f>S852*H852</f>
        <v>5.6847999999999996E-2</v>
      </c>
      <c r="AR852" s="138" t="s">
        <v>240</v>
      </c>
      <c r="AT852" s="138" t="s">
        <v>136</v>
      </c>
      <c r="AU852" s="138" t="s">
        <v>82</v>
      </c>
      <c r="AY852" s="17" t="s">
        <v>134</v>
      </c>
      <c r="BE852" s="139">
        <f>IF(N852="základní",J852,0)</f>
        <v>0</v>
      </c>
      <c r="BF852" s="139">
        <f>IF(N852="snížená",J852,0)</f>
        <v>0</v>
      </c>
      <c r="BG852" s="139">
        <f>IF(N852="zákl. přenesená",J852,0)</f>
        <v>0</v>
      </c>
      <c r="BH852" s="139">
        <f>IF(N852="sníž. přenesená",J852,0)</f>
        <v>0</v>
      </c>
      <c r="BI852" s="139">
        <f>IF(N852="nulová",J852,0)</f>
        <v>0</v>
      </c>
      <c r="BJ852" s="17" t="s">
        <v>82</v>
      </c>
      <c r="BK852" s="139">
        <f>ROUND(I852*H852,2)</f>
        <v>0</v>
      </c>
      <c r="BL852" s="17" t="s">
        <v>240</v>
      </c>
      <c r="BM852" s="138" t="s">
        <v>1050</v>
      </c>
    </row>
    <row r="853" spans="2:65" s="1" customFormat="1" ht="19.2">
      <c r="B853" s="32"/>
      <c r="D853" s="140" t="s">
        <v>143</v>
      </c>
      <c r="F853" s="141" t="s">
        <v>1051</v>
      </c>
      <c r="I853" s="142"/>
      <c r="L853" s="32"/>
      <c r="M853" s="143"/>
      <c r="T853" s="51"/>
      <c r="AT853" s="17" t="s">
        <v>143</v>
      </c>
      <c r="AU853" s="17" t="s">
        <v>82</v>
      </c>
    </row>
    <row r="854" spans="2:65" s="1" customFormat="1">
      <c r="B854" s="32"/>
      <c r="D854" s="144" t="s">
        <v>145</v>
      </c>
      <c r="F854" s="145" t="s">
        <v>1052</v>
      </c>
      <c r="I854" s="142"/>
      <c r="L854" s="32"/>
      <c r="M854" s="143"/>
      <c r="T854" s="51"/>
      <c r="AT854" s="17" t="s">
        <v>145</v>
      </c>
      <c r="AU854" s="17" t="s">
        <v>82</v>
      </c>
    </row>
    <row r="855" spans="2:65" s="13" customFormat="1">
      <c r="B855" s="152"/>
      <c r="D855" s="140" t="s">
        <v>147</v>
      </c>
      <c r="E855" s="153" t="s">
        <v>19</v>
      </c>
      <c r="F855" s="154" t="s">
        <v>1053</v>
      </c>
      <c r="H855" s="155">
        <v>30.4</v>
      </c>
      <c r="I855" s="156"/>
      <c r="L855" s="152"/>
      <c r="M855" s="157"/>
      <c r="T855" s="158"/>
      <c r="AT855" s="153" t="s">
        <v>147</v>
      </c>
      <c r="AU855" s="153" t="s">
        <v>82</v>
      </c>
      <c r="AV855" s="13" t="s">
        <v>82</v>
      </c>
      <c r="AW855" s="13" t="s">
        <v>35</v>
      </c>
      <c r="AX855" s="13" t="s">
        <v>78</v>
      </c>
      <c r="AY855" s="153" t="s">
        <v>134</v>
      </c>
    </row>
    <row r="856" spans="2:65" s="1" customFormat="1" ht="21.75" customHeight="1">
      <c r="B856" s="32"/>
      <c r="C856" s="127" t="s">
        <v>1054</v>
      </c>
      <c r="D856" s="127" t="s">
        <v>136</v>
      </c>
      <c r="E856" s="128" t="s">
        <v>1055</v>
      </c>
      <c r="F856" s="129" t="s">
        <v>1056</v>
      </c>
      <c r="G856" s="130" t="s">
        <v>333</v>
      </c>
      <c r="H856" s="131">
        <v>85.7</v>
      </c>
      <c r="I856" s="132"/>
      <c r="J856" s="133">
        <f>ROUND(I856*H856,2)</f>
        <v>0</v>
      </c>
      <c r="K856" s="129" t="s">
        <v>140</v>
      </c>
      <c r="L856" s="32"/>
      <c r="M856" s="134" t="s">
        <v>19</v>
      </c>
      <c r="N856" s="135" t="s">
        <v>45</v>
      </c>
      <c r="P856" s="136">
        <f>O856*H856</f>
        <v>0</v>
      </c>
      <c r="Q856" s="136">
        <v>0</v>
      </c>
      <c r="R856" s="136">
        <f>Q856*H856</f>
        <v>0</v>
      </c>
      <c r="S856" s="136">
        <v>1.7700000000000001E-3</v>
      </c>
      <c r="T856" s="137">
        <f>S856*H856</f>
        <v>0.15168900000000002</v>
      </c>
      <c r="AR856" s="138" t="s">
        <v>240</v>
      </c>
      <c r="AT856" s="138" t="s">
        <v>136</v>
      </c>
      <c r="AU856" s="138" t="s">
        <v>82</v>
      </c>
      <c r="AY856" s="17" t="s">
        <v>134</v>
      </c>
      <c r="BE856" s="139">
        <f>IF(N856="základní",J856,0)</f>
        <v>0</v>
      </c>
      <c r="BF856" s="139">
        <f>IF(N856="snížená",J856,0)</f>
        <v>0</v>
      </c>
      <c r="BG856" s="139">
        <f>IF(N856="zákl. přenesená",J856,0)</f>
        <v>0</v>
      </c>
      <c r="BH856" s="139">
        <f>IF(N856="sníž. přenesená",J856,0)</f>
        <v>0</v>
      </c>
      <c r="BI856" s="139">
        <f>IF(N856="nulová",J856,0)</f>
        <v>0</v>
      </c>
      <c r="BJ856" s="17" t="s">
        <v>82</v>
      </c>
      <c r="BK856" s="139">
        <f>ROUND(I856*H856,2)</f>
        <v>0</v>
      </c>
      <c r="BL856" s="17" t="s">
        <v>240</v>
      </c>
      <c r="BM856" s="138" t="s">
        <v>1057</v>
      </c>
    </row>
    <row r="857" spans="2:65" s="1" customFormat="1" ht="19.2">
      <c r="B857" s="32"/>
      <c r="D857" s="140" t="s">
        <v>143</v>
      </c>
      <c r="F857" s="141" t="s">
        <v>1058</v>
      </c>
      <c r="I857" s="142"/>
      <c r="L857" s="32"/>
      <c r="M857" s="143"/>
      <c r="T857" s="51"/>
      <c r="AT857" s="17" t="s">
        <v>143</v>
      </c>
      <c r="AU857" s="17" t="s">
        <v>82</v>
      </c>
    </row>
    <row r="858" spans="2:65" s="1" customFormat="1">
      <c r="B858" s="32"/>
      <c r="D858" s="144" t="s">
        <v>145</v>
      </c>
      <c r="F858" s="145" t="s">
        <v>1059</v>
      </c>
      <c r="I858" s="142"/>
      <c r="L858" s="32"/>
      <c r="M858" s="143"/>
      <c r="T858" s="51"/>
      <c r="AT858" s="17" t="s">
        <v>145</v>
      </c>
      <c r="AU858" s="17" t="s">
        <v>82</v>
      </c>
    </row>
    <row r="859" spans="2:65" s="13" customFormat="1">
      <c r="B859" s="152"/>
      <c r="D859" s="140" t="s">
        <v>147</v>
      </c>
      <c r="E859" s="153" t="s">
        <v>19</v>
      </c>
      <c r="F859" s="154" t="s">
        <v>1060</v>
      </c>
      <c r="H859" s="155">
        <v>85.7</v>
      </c>
      <c r="I859" s="156"/>
      <c r="L859" s="152"/>
      <c r="M859" s="157"/>
      <c r="T859" s="158"/>
      <c r="AT859" s="153" t="s">
        <v>147</v>
      </c>
      <c r="AU859" s="153" t="s">
        <v>82</v>
      </c>
      <c r="AV859" s="13" t="s">
        <v>82</v>
      </c>
      <c r="AW859" s="13" t="s">
        <v>35</v>
      </c>
      <c r="AX859" s="13" t="s">
        <v>78</v>
      </c>
      <c r="AY859" s="153" t="s">
        <v>134</v>
      </c>
    </row>
    <row r="860" spans="2:65" s="1" customFormat="1" ht="16.5" customHeight="1">
      <c r="B860" s="32"/>
      <c r="C860" s="127" t="s">
        <v>1061</v>
      </c>
      <c r="D860" s="127" t="s">
        <v>136</v>
      </c>
      <c r="E860" s="128" t="s">
        <v>1062</v>
      </c>
      <c r="F860" s="129" t="s">
        <v>1063</v>
      </c>
      <c r="G860" s="130" t="s">
        <v>561</v>
      </c>
      <c r="H860" s="131">
        <v>1</v>
      </c>
      <c r="I860" s="132"/>
      <c r="J860" s="133">
        <f>ROUND(I860*H860,2)</f>
        <v>0</v>
      </c>
      <c r="K860" s="129" t="s">
        <v>140</v>
      </c>
      <c r="L860" s="32"/>
      <c r="M860" s="134" t="s">
        <v>19</v>
      </c>
      <c r="N860" s="135" t="s">
        <v>45</v>
      </c>
      <c r="P860" s="136">
        <f>O860*H860</f>
        <v>0</v>
      </c>
      <c r="Q860" s="136">
        <v>0</v>
      </c>
      <c r="R860" s="136">
        <f>Q860*H860</f>
        <v>0</v>
      </c>
      <c r="S860" s="136">
        <v>9.0600000000000003E-3</v>
      </c>
      <c r="T860" s="137">
        <f>S860*H860</f>
        <v>9.0600000000000003E-3</v>
      </c>
      <c r="AR860" s="138" t="s">
        <v>240</v>
      </c>
      <c r="AT860" s="138" t="s">
        <v>136</v>
      </c>
      <c r="AU860" s="138" t="s">
        <v>82</v>
      </c>
      <c r="AY860" s="17" t="s">
        <v>134</v>
      </c>
      <c r="BE860" s="139">
        <f>IF(N860="základní",J860,0)</f>
        <v>0</v>
      </c>
      <c r="BF860" s="139">
        <f>IF(N860="snížená",J860,0)</f>
        <v>0</v>
      </c>
      <c r="BG860" s="139">
        <f>IF(N860="zákl. přenesená",J860,0)</f>
        <v>0</v>
      </c>
      <c r="BH860" s="139">
        <f>IF(N860="sníž. přenesená",J860,0)</f>
        <v>0</v>
      </c>
      <c r="BI860" s="139">
        <f>IF(N860="nulová",J860,0)</f>
        <v>0</v>
      </c>
      <c r="BJ860" s="17" t="s">
        <v>82</v>
      </c>
      <c r="BK860" s="139">
        <f>ROUND(I860*H860,2)</f>
        <v>0</v>
      </c>
      <c r="BL860" s="17" t="s">
        <v>240</v>
      </c>
      <c r="BM860" s="138" t="s">
        <v>1064</v>
      </c>
    </row>
    <row r="861" spans="2:65" s="1" customFormat="1">
      <c r="B861" s="32"/>
      <c r="D861" s="140" t="s">
        <v>143</v>
      </c>
      <c r="F861" s="141" t="s">
        <v>1065</v>
      </c>
      <c r="I861" s="142"/>
      <c r="L861" s="32"/>
      <c r="M861" s="143"/>
      <c r="T861" s="51"/>
      <c r="AT861" s="17" t="s">
        <v>143</v>
      </c>
      <c r="AU861" s="17" t="s">
        <v>82</v>
      </c>
    </row>
    <row r="862" spans="2:65" s="1" customFormat="1">
      <c r="B862" s="32"/>
      <c r="D862" s="144" t="s">
        <v>145</v>
      </c>
      <c r="F862" s="145" t="s">
        <v>1066</v>
      </c>
      <c r="I862" s="142"/>
      <c r="L862" s="32"/>
      <c r="M862" s="143"/>
      <c r="T862" s="51"/>
      <c r="AT862" s="17" t="s">
        <v>145</v>
      </c>
      <c r="AU862" s="17" t="s">
        <v>82</v>
      </c>
    </row>
    <row r="863" spans="2:65" s="1" customFormat="1" ht="16.5" customHeight="1">
      <c r="B863" s="32"/>
      <c r="C863" s="127" t="s">
        <v>1067</v>
      </c>
      <c r="D863" s="127" t="s">
        <v>136</v>
      </c>
      <c r="E863" s="128" t="s">
        <v>1068</v>
      </c>
      <c r="F863" s="129" t="s">
        <v>1069</v>
      </c>
      <c r="G863" s="130" t="s">
        <v>333</v>
      </c>
      <c r="H863" s="131">
        <v>44.7</v>
      </c>
      <c r="I863" s="132"/>
      <c r="J863" s="133">
        <f>ROUND(I863*H863,2)</f>
        <v>0</v>
      </c>
      <c r="K863" s="129" t="s">
        <v>140</v>
      </c>
      <c r="L863" s="32"/>
      <c r="M863" s="134" t="s">
        <v>19</v>
      </c>
      <c r="N863" s="135" t="s">
        <v>45</v>
      </c>
      <c r="P863" s="136">
        <f>O863*H863</f>
        <v>0</v>
      </c>
      <c r="Q863" s="136">
        <v>0</v>
      </c>
      <c r="R863" s="136">
        <f>Q863*H863</f>
        <v>0</v>
      </c>
      <c r="S863" s="136">
        <v>1.67E-3</v>
      </c>
      <c r="T863" s="137">
        <f>S863*H863</f>
        <v>7.4649000000000007E-2</v>
      </c>
      <c r="AR863" s="138" t="s">
        <v>240</v>
      </c>
      <c r="AT863" s="138" t="s">
        <v>136</v>
      </c>
      <c r="AU863" s="138" t="s">
        <v>82</v>
      </c>
      <c r="AY863" s="17" t="s">
        <v>134</v>
      </c>
      <c r="BE863" s="139">
        <f>IF(N863="základní",J863,0)</f>
        <v>0</v>
      </c>
      <c r="BF863" s="139">
        <f>IF(N863="snížená",J863,0)</f>
        <v>0</v>
      </c>
      <c r="BG863" s="139">
        <f>IF(N863="zákl. přenesená",J863,0)</f>
        <v>0</v>
      </c>
      <c r="BH863" s="139">
        <f>IF(N863="sníž. přenesená",J863,0)</f>
        <v>0</v>
      </c>
      <c r="BI863" s="139">
        <f>IF(N863="nulová",J863,0)</f>
        <v>0</v>
      </c>
      <c r="BJ863" s="17" t="s">
        <v>82</v>
      </c>
      <c r="BK863" s="139">
        <f>ROUND(I863*H863,2)</f>
        <v>0</v>
      </c>
      <c r="BL863" s="17" t="s">
        <v>240</v>
      </c>
      <c r="BM863" s="138" t="s">
        <v>1070</v>
      </c>
    </row>
    <row r="864" spans="2:65" s="1" customFormat="1" ht="19.2">
      <c r="B864" s="32"/>
      <c r="D864" s="140" t="s">
        <v>143</v>
      </c>
      <c r="F864" s="141" t="s">
        <v>1071</v>
      </c>
      <c r="I864" s="142"/>
      <c r="L864" s="32"/>
      <c r="M864" s="143"/>
      <c r="T864" s="51"/>
      <c r="AT864" s="17" t="s">
        <v>143</v>
      </c>
      <c r="AU864" s="17" t="s">
        <v>82</v>
      </c>
    </row>
    <row r="865" spans="2:65" s="1" customFormat="1">
      <c r="B865" s="32"/>
      <c r="D865" s="144" t="s">
        <v>145</v>
      </c>
      <c r="F865" s="145" t="s">
        <v>1072</v>
      </c>
      <c r="I865" s="142"/>
      <c r="L865" s="32"/>
      <c r="M865" s="143"/>
      <c r="T865" s="51"/>
      <c r="AT865" s="17" t="s">
        <v>145</v>
      </c>
      <c r="AU865" s="17" t="s">
        <v>82</v>
      </c>
    </row>
    <row r="866" spans="2:65" s="13" customFormat="1">
      <c r="B866" s="152"/>
      <c r="D866" s="140" t="s">
        <v>147</v>
      </c>
      <c r="E866" s="153" t="s">
        <v>19</v>
      </c>
      <c r="F866" s="154" t="s">
        <v>510</v>
      </c>
      <c r="H866" s="155">
        <v>19.5</v>
      </c>
      <c r="I866" s="156"/>
      <c r="L866" s="152"/>
      <c r="M866" s="157"/>
      <c r="T866" s="158"/>
      <c r="AT866" s="153" t="s">
        <v>147</v>
      </c>
      <c r="AU866" s="153" t="s">
        <v>82</v>
      </c>
      <c r="AV866" s="13" t="s">
        <v>82</v>
      </c>
      <c r="AW866" s="13" t="s">
        <v>35</v>
      </c>
      <c r="AX866" s="13" t="s">
        <v>73</v>
      </c>
      <c r="AY866" s="153" t="s">
        <v>134</v>
      </c>
    </row>
    <row r="867" spans="2:65" s="13" customFormat="1">
      <c r="B867" s="152"/>
      <c r="D867" s="140" t="s">
        <v>147</v>
      </c>
      <c r="E867" s="153" t="s">
        <v>19</v>
      </c>
      <c r="F867" s="154" t="s">
        <v>511</v>
      </c>
      <c r="H867" s="155">
        <v>9</v>
      </c>
      <c r="I867" s="156"/>
      <c r="L867" s="152"/>
      <c r="M867" s="157"/>
      <c r="T867" s="158"/>
      <c r="AT867" s="153" t="s">
        <v>147</v>
      </c>
      <c r="AU867" s="153" t="s">
        <v>82</v>
      </c>
      <c r="AV867" s="13" t="s">
        <v>82</v>
      </c>
      <c r="AW867" s="13" t="s">
        <v>35</v>
      </c>
      <c r="AX867" s="13" t="s">
        <v>73</v>
      </c>
      <c r="AY867" s="153" t="s">
        <v>134</v>
      </c>
    </row>
    <row r="868" spans="2:65" s="13" customFormat="1">
      <c r="B868" s="152"/>
      <c r="D868" s="140" t="s">
        <v>147</v>
      </c>
      <c r="E868" s="153" t="s">
        <v>19</v>
      </c>
      <c r="F868" s="154" t="s">
        <v>512</v>
      </c>
      <c r="H868" s="155">
        <v>13.5</v>
      </c>
      <c r="I868" s="156"/>
      <c r="L868" s="152"/>
      <c r="M868" s="157"/>
      <c r="T868" s="158"/>
      <c r="AT868" s="153" t="s">
        <v>147</v>
      </c>
      <c r="AU868" s="153" t="s">
        <v>82</v>
      </c>
      <c r="AV868" s="13" t="s">
        <v>82</v>
      </c>
      <c r="AW868" s="13" t="s">
        <v>35</v>
      </c>
      <c r="AX868" s="13" t="s">
        <v>73</v>
      </c>
      <c r="AY868" s="153" t="s">
        <v>134</v>
      </c>
    </row>
    <row r="869" spans="2:65" s="13" customFormat="1">
      <c r="B869" s="152"/>
      <c r="D869" s="140" t="s">
        <v>147</v>
      </c>
      <c r="E869" s="153" t="s">
        <v>19</v>
      </c>
      <c r="F869" s="154" t="s">
        <v>513</v>
      </c>
      <c r="H869" s="155">
        <v>1.2</v>
      </c>
      <c r="I869" s="156"/>
      <c r="L869" s="152"/>
      <c r="M869" s="157"/>
      <c r="T869" s="158"/>
      <c r="AT869" s="153" t="s">
        <v>147</v>
      </c>
      <c r="AU869" s="153" t="s">
        <v>82</v>
      </c>
      <c r="AV869" s="13" t="s">
        <v>82</v>
      </c>
      <c r="AW869" s="13" t="s">
        <v>35</v>
      </c>
      <c r="AX869" s="13" t="s">
        <v>73</v>
      </c>
      <c r="AY869" s="153" t="s">
        <v>134</v>
      </c>
    </row>
    <row r="870" spans="2:65" s="13" customFormat="1">
      <c r="B870" s="152"/>
      <c r="D870" s="140" t="s">
        <v>147</v>
      </c>
      <c r="E870" s="153" t="s">
        <v>19</v>
      </c>
      <c r="F870" s="154" t="s">
        <v>514</v>
      </c>
      <c r="H870" s="155">
        <v>1.5</v>
      </c>
      <c r="I870" s="156"/>
      <c r="L870" s="152"/>
      <c r="M870" s="157"/>
      <c r="T870" s="158"/>
      <c r="AT870" s="153" t="s">
        <v>147</v>
      </c>
      <c r="AU870" s="153" t="s">
        <v>82</v>
      </c>
      <c r="AV870" s="13" t="s">
        <v>82</v>
      </c>
      <c r="AW870" s="13" t="s">
        <v>35</v>
      </c>
      <c r="AX870" s="13" t="s">
        <v>73</v>
      </c>
      <c r="AY870" s="153" t="s">
        <v>134</v>
      </c>
    </row>
    <row r="871" spans="2:65" s="14" customFormat="1">
      <c r="B871" s="159"/>
      <c r="D871" s="140" t="s">
        <v>147</v>
      </c>
      <c r="E871" s="160" t="s">
        <v>19</v>
      </c>
      <c r="F871" s="161" t="s">
        <v>186</v>
      </c>
      <c r="H871" s="162">
        <v>44.7</v>
      </c>
      <c r="I871" s="163"/>
      <c r="L871" s="159"/>
      <c r="M871" s="164"/>
      <c r="T871" s="165"/>
      <c r="AT871" s="160" t="s">
        <v>147</v>
      </c>
      <c r="AU871" s="160" t="s">
        <v>82</v>
      </c>
      <c r="AV871" s="14" t="s">
        <v>141</v>
      </c>
      <c r="AW871" s="14" t="s">
        <v>35</v>
      </c>
      <c r="AX871" s="14" t="s">
        <v>78</v>
      </c>
      <c r="AY871" s="160" t="s">
        <v>134</v>
      </c>
    </row>
    <row r="872" spans="2:65" s="1" customFormat="1" ht="33" customHeight="1">
      <c r="B872" s="32"/>
      <c r="C872" s="127" t="s">
        <v>1073</v>
      </c>
      <c r="D872" s="127" t="s">
        <v>136</v>
      </c>
      <c r="E872" s="128" t="s">
        <v>1074</v>
      </c>
      <c r="F872" s="129" t="s">
        <v>1075</v>
      </c>
      <c r="G872" s="130" t="s">
        <v>561</v>
      </c>
      <c r="H872" s="131">
        <v>3</v>
      </c>
      <c r="I872" s="132"/>
      <c r="J872" s="133">
        <f>ROUND(I872*H872,2)</f>
        <v>0</v>
      </c>
      <c r="K872" s="129" t="s">
        <v>140</v>
      </c>
      <c r="L872" s="32"/>
      <c r="M872" s="134" t="s">
        <v>19</v>
      </c>
      <c r="N872" s="135" t="s">
        <v>45</v>
      </c>
      <c r="P872" s="136">
        <f>O872*H872</f>
        <v>0</v>
      </c>
      <c r="Q872" s="136">
        <v>0</v>
      </c>
      <c r="R872" s="136">
        <f>Q872*H872</f>
        <v>0</v>
      </c>
      <c r="S872" s="136">
        <v>1.8799999999999999E-3</v>
      </c>
      <c r="T872" s="137">
        <f>S872*H872</f>
        <v>5.64E-3</v>
      </c>
      <c r="AR872" s="138" t="s">
        <v>240</v>
      </c>
      <c r="AT872" s="138" t="s">
        <v>136</v>
      </c>
      <c r="AU872" s="138" t="s">
        <v>82</v>
      </c>
      <c r="AY872" s="17" t="s">
        <v>134</v>
      </c>
      <c r="BE872" s="139">
        <f>IF(N872="základní",J872,0)</f>
        <v>0</v>
      </c>
      <c r="BF872" s="139">
        <f>IF(N872="snížená",J872,0)</f>
        <v>0</v>
      </c>
      <c r="BG872" s="139">
        <f>IF(N872="zákl. přenesená",J872,0)</f>
        <v>0</v>
      </c>
      <c r="BH872" s="139">
        <f>IF(N872="sníž. přenesená",J872,0)</f>
        <v>0</v>
      </c>
      <c r="BI872" s="139">
        <f>IF(N872="nulová",J872,0)</f>
        <v>0</v>
      </c>
      <c r="BJ872" s="17" t="s">
        <v>82</v>
      </c>
      <c r="BK872" s="139">
        <f>ROUND(I872*H872,2)</f>
        <v>0</v>
      </c>
      <c r="BL872" s="17" t="s">
        <v>240</v>
      </c>
      <c r="BM872" s="138" t="s">
        <v>1076</v>
      </c>
    </row>
    <row r="873" spans="2:65" s="1" customFormat="1" ht="28.8">
      <c r="B873" s="32"/>
      <c r="D873" s="140" t="s">
        <v>143</v>
      </c>
      <c r="F873" s="141" t="s">
        <v>1077</v>
      </c>
      <c r="I873" s="142"/>
      <c r="L873" s="32"/>
      <c r="M873" s="143"/>
      <c r="T873" s="51"/>
      <c r="AT873" s="17" t="s">
        <v>143</v>
      </c>
      <c r="AU873" s="17" t="s">
        <v>82</v>
      </c>
    </row>
    <row r="874" spans="2:65" s="1" customFormat="1">
      <c r="B874" s="32"/>
      <c r="D874" s="144" t="s">
        <v>145</v>
      </c>
      <c r="F874" s="145" t="s">
        <v>1078</v>
      </c>
      <c r="I874" s="142"/>
      <c r="L874" s="32"/>
      <c r="M874" s="143"/>
      <c r="T874" s="51"/>
      <c r="AT874" s="17" t="s">
        <v>145</v>
      </c>
      <c r="AU874" s="17" t="s">
        <v>82</v>
      </c>
    </row>
    <row r="875" spans="2:65" s="1" customFormat="1" ht="16.5" customHeight="1">
      <c r="B875" s="32"/>
      <c r="C875" s="127" t="s">
        <v>1079</v>
      </c>
      <c r="D875" s="127" t="s">
        <v>136</v>
      </c>
      <c r="E875" s="128" t="s">
        <v>1080</v>
      </c>
      <c r="F875" s="129" t="s">
        <v>1081</v>
      </c>
      <c r="G875" s="130" t="s">
        <v>333</v>
      </c>
      <c r="H875" s="131">
        <v>85.7</v>
      </c>
      <c r="I875" s="132"/>
      <c r="J875" s="133">
        <f>ROUND(I875*H875,2)</f>
        <v>0</v>
      </c>
      <c r="K875" s="129" t="s">
        <v>140</v>
      </c>
      <c r="L875" s="32"/>
      <c r="M875" s="134" t="s">
        <v>19</v>
      </c>
      <c r="N875" s="135" t="s">
        <v>45</v>
      </c>
      <c r="P875" s="136">
        <f>O875*H875</f>
        <v>0</v>
      </c>
      <c r="Q875" s="136">
        <v>0</v>
      </c>
      <c r="R875" s="136">
        <f>Q875*H875</f>
        <v>0</v>
      </c>
      <c r="S875" s="136">
        <v>2.5999999999999999E-3</v>
      </c>
      <c r="T875" s="137">
        <f>S875*H875</f>
        <v>0.22281999999999999</v>
      </c>
      <c r="AR875" s="138" t="s">
        <v>240</v>
      </c>
      <c r="AT875" s="138" t="s">
        <v>136</v>
      </c>
      <c r="AU875" s="138" t="s">
        <v>82</v>
      </c>
      <c r="AY875" s="17" t="s">
        <v>134</v>
      </c>
      <c r="BE875" s="139">
        <f>IF(N875="základní",J875,0)</f>
        <v>0</v>
      </c>
      <c r="BF875" s="139">
        <f>IF(N875="snížená",J875,0)</f>
        <v>0</v>
      </c>
      <c r="BG875" s="139">
        <f>IF(N875="zákl. přenesená",J875,0)</f>
        <v>0</v>
      </c>
      <c r="BH875" s="139">
        <f>IF(N875="sníž. přenesená",J875,0)</f>
        <v>0</v>
      </c>
      <c r="BI875" s="139">
        <f>IF(N875="nulová",J875,0)</f>
        <v>0</v>
      </c>
      <c r="BJ875" s="17" t="s">
        <v>82</v>
      </c>
      <c r="BK875" s="139">
        <f>ROUND(I875*H875,2)</f>
        <v>0</v>
      </c>
      <c r="BL875" s="17" t="s">
        <v>240</v>
      </c>
      <c r="BM875" s="138" t="s">
        <v>1082</v>
      </c>
    </row>
    <row r="876" spans="2:65" s="1" customFormat="1">
      <c r="B876" s="32"/>
      <c r="D876" s="140" t="s">
        <v>143</v>
      </c>
      <c r="F876" s="141" t="s">
        <v>1083</v>
      </c>
      <c r="I876" s="142"/>
      <c r="L876" s="32"/>
      <c r="M876" s="143"/>
      <c r="T876" s="51"/>
      <c r="AT876" s="17" t="s">
        <v>143</v>
      </c>
      <c r="AU876" s="17" t="s">
        <v>82</v>
      </c>
    </row>
    <row r="877" spans="2:65" s="1" customFormat="1">
      <c r="B877" s="32"/>
      <c r="D877" s="144" t="s">
        <v>145</v>
      </c>
      <c r="F877" s="145" t="s">
        <v>1084</v>
      </c>
      <c r="I877" s="142"/>
      <c r="L877" s="32"/>
      <c r="M877" s="143"/>
      <c r="T877" s="51"/>
      <c r="AT877" s="17" t="s">
        <v>145</v>
      </c>
      <c r="AU877" s="17" t="s">
        <v>82</v>
      </c>
    </row>
    <row r="878" spans="2:65" s="13" customFormat="1">
      <c r="B878" s="152"/>
      <c r="D878" s="140" t="s">
        <v>147</v>
      </c>
      <c r="E878" s="153" t="s">
        <v>19</v>
      </c>
      <c r="F878" s="154" t="s">
        <v>1060</v>
      </c>
      <c r="H878" s="155">
        <v>85.7</v>
      </c>
      <c r="I878" s="156"/>
      <c r="L878" s="152"/>
      <c r="M878" s="157"/>
      <c r="T878" s="158"/>
      <c r="AT878" s="153" t="s">
        <v>147</v>
      </c>
      <c r="AU878" s="153" t="s">
        <v>82</v>
      </c>
      <c r="AV878" s="13" t="s">
        <v>82</v>
      </c>
      <c r="AW878" s="13" t="s">
        <v>35</v>
      </c>
      <c r="AX878" s="13" t="s">
        <v>78</v>
      </c>
      <c r="AY878" s="153" t="s">
        <v>134</v>
      </c>
    </row>
    <row r="879" spans="2:65" s="1" customFormat="1" ht="16.5" customHeight="1">
      <c r="B879" s="32"/>
      <c r="C879" s="127" t="s">
        <v>1085</v>
      </c>
      <c r="D879" s="127" t="s">
        <v>136</v>
      </c>
      <c r="E879" s="128" t="s">
        <v>1086</v>
      </c>
      <c r="F879" s="129" t="s">
        <v>1087</v>
      </c>
      <c r="G879" s="130" t="s">
        <v>333</v>
      </c>
      <c r="H879" s="131">
        <v>28</v>
      </c>
      <c r="I879" s="132"/>
      <c r="J879" s="133">
        <f>ROUND(I879*H879,2)</f>
        <v>0</v>
      </c>
      <c r="K879" s="129" t="s">
        <v>140</v>
      </c>
      <c r="L879" s="32"/>
      <c r="M879" s="134" t="s">
        <v>19</v>
      </c>
      <c r="N879" s="135" t="s">
        <v>45</v>
      </c>
      <c r="P879" s="136">
        <f>O879*H879</f>
        <v>0</v>
      </c>
      <c r="Q879" s="136">
        <v>0</v>
      </c>
      <c r="R879" s="136">
        <f>Q879*H879</f>
        <v>0</v>
      </c>
      <c r="S879" s="136">
        <v>3.9399999999999999E-3</v>
      </c>
      <c r="T879" s="137">
        <f>S879*H879</f>
        <v>0.11032</v>
      </c>
      <c r="AR879" s="138" t="s">
        <v>240</v>
      </c>
      <c r="AT879" s="138" t="s">
        <v>136</v>
      </c>
      <c r="AU879" s="138" t="s">
        <v>82</v>
      </c>
      <c r="AY879" s="17" t="s">
        <v>134</v>
      </c>
      <c r="BE879" s="139">
        <f>IF(N879="základní",J879,0)</f>
        <v>0</v>
      </c>
      <c r="BF879" s="139">
        <f>IF(N879="snížená",J879,0)</f>
        <v>0</v>
      </c>
      <c r="BG879" s="139">
        <f>IF(N879="zákl. přenesená",J879,0)</f>
        <v>0</v>
      </c>
      <c r="BH879" s="139">
        <f>IF(N879="sníž. přenesená",J879,0)</f>
        <v>0</v>
      </c>
      <c r="BI879" s="139">
        <f>IF(N879="nulová",J879,0)</f>
        <v>0</v>
      </c>
      <c r="BJ879" s="17" t="s">
        <v>82</v>
      </c>
      <c r="BK879" s="139">
        <f>ROUND(I879*H879,2)</f>
        <v>0</v>
      </c>
      <c r="BL879" s="17" t="s">
        <v>240</v>
      </c>
      <c r="BM879" s="138" t="s">
        <v>1088</v>
      </c>
    </row>
    <row r="880" spans="2:65" s="1" customFormat="1">
      <c r="B880" s="32"/>
      <c r="D880" s="140" t="s">
        <v>143</v>
      </c>
      <c r="F880" s="141" t="s">
        <v>1089</v>
      </c>
      <c r="I880" s="142"/>
      <c r="L880" s="32"/>
      <c r="M880" s="143"/>
      <c r="T880" s="51"/>
      <c r="AT880" s="17" t="s">
        <v>143</v>
      </c>
      <c r="AU880" s="17" t="s">
        <v>82</v>
      </c>
    </row>
    <row r="881" spans="2:65" s="1" customFormat="1">
      <c r="B881" s="32"/>
      <c r="D881" s="144" t="s">
        <v>145</v>
      </c>
      <c r="F881" s="145" t="s">
        <v>1090</v>
      </c>
      <c r="I881" s="142"/>
      <c r="L881" s="32"/>
      <c r="M881" s="143"/>
      <c r="T881" s="51"/>
      <c r="AT881" s="17" t="s">
        <v>145</v>
      </c>
      <c r="AU881" s="17" t="s">
        <v>82</v>
      </c>
    </row>
    <row r="882" spans="2:65" s="13" customFormat="1">
      <c r="B882" s="152"/>
      <c r="D882" s="140" t="s">
        <v>147</v>
      </c>
      <c r="E882" s="153" t="s">
        <v>19</v>
      </c>
      <c r="F882" s="154" t="s">
        <v>1091</v>
      </c>
      <c r="H882" s="155">
        <v>28</v>
      </c>
      <c r="I882" s="156"/>
      <c r="L882" s="152"/>
      <c r="M882" s="157"/>
      <c r="T882" s="158"/>
      <c r="AT882" s="153" t="s">
        <v>147</v>
      </c>
      <c r="AU882" s="153" t="s">
        <v>82</v>
      </c>
      <c r="AV882" s="13" t="s">
        <v>82</v>
      </c>
      <c r="AW882" s="13" t="s">
        <v>35</v>
      </c>
      <c r="AX882" s="13" t="s">
        <v>78</v>
      </c>
      <c r="AY882" s="153" t="s">
        <v>134</v>
      </c>
    </row>
    <row r="883" spans="2:65" s="1" customFormat="1" ht="24.15" customHeight="1">
      <c r="B883" s="32"/>
      <c r="C883" s="127" t="s">
        <v>1092</v>
      </c>
      <c r="D883" s="127" t="s">
        <v>136</v>
      </c>
      <c r="E883" s="128" t="s">
        <v>1093</v>
      </c>
      <c r="F883" s="129" t="s">
        <v>1094</v>
      </c>
      <c r="G883" s="130" t="s">
        <v>333</v>
      </c>
      <c r="H883" s="131">
        <v>85.7</v>
      </c>
      <c r="I883" s="132"/>
      <c r="J883" s="133">
        <f>ROUND(I883*H883,2)</f>
        <v>0</v>
      </c>
      <c r="K883" s="129" t="s">
        <v>140</v>
      </c>
      <c r="L883" s="32"/>
      <c r="M883" s="134" t="s">
        <v>19</v>
      </c>
      <c r="N883" s="135" t="s">
        <v>45</v>
      </c>
      <c r="P883" s="136">
        <f>O883*H883</f>
        <v>0</v>
      </c>
      <c r="Q883" s="136">
        <v>4.4000000000000003E-3</v>
      </c>
      <c r="R883" s="136">
        <f>Q883*H883</f>
        <v>0.37708000000000003</v>
      </c>
      <c r="S883" s="136">
        <v>0</v>
      </c>
      <c r="T883" s="137">
        <f>S883*H883</f>
        <v>0</v>
      </c>
      <c r="AR883" s="138" t="s">
        <v>240</v>
      </c>
      <c r="AT883" s="138" t="s">
        <v>136</v>
      </c>
      <c r="AU883" s="138" t="s">
        <v>82</v>
      </c>
      <c r="AY883" s="17" t="s">
        <v>134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7" t="s">
        <v>82</v>
      </c>
      <c r="BK883" s="139">
        <f>ROUND(I883*H883,2)</f>
        <v>0</v>
      </c>
      <c r="BL883" s="17" t="s">
        <v>240</v>
      </c>
      <c r="BM883" s="138" t="s">
        <v>1095</v>
      </c>
    </row>
    <row r="884" spans="2:65" s="1" customFormat="1" ht="19.2">
      <c r="B884" s="32"/>
      <c r="D884" s="140" t="s">
        <v>143</v>
      </c>
      <c r="F884" s="141" t="s">
        <v>1096</v>
      </c>
      <c r="I884" s="142"/>
      <c r="L884" s="32"/>
      <c r="M884" s="143"/>
      <c r="T884" s="51"/>
      <c r="AT884" s="17" t="s">
        <v>143</v>
      </c>
      <c r="AU884" s="17" t="s">
        <v>82</v>
      </c>
    </row>
    <row r="885" spans="2:65" s="1" customFormat="1">
      <c r="B885" s="32"/>
      <c r="D885" s="144" t="s">
        <v>145</v>
      </c>
      <c r="F885" s="145" t="s">
        <v>1097</v>
      </c>
      <c r="I885" s="142"/>
      <c r="L885" s="32"/>
      <c r="M885" s="143"/>
      <c r="T885" s="51"/>
      <c r="AT885" s="17" t="s">
        <v>145</v>
      </c>
      <c r="AU885" s="17" t="s">
        <v>82</v>
      </c>
    </row>
    <row r="886" spans="2:65" s="13" customFormat="1">
      <c r="B886" s="152"/>
      <c r="D886" s="140" t="s">
        <v>147</v>
      </c>
      <c r="E886" s="153" t="s">
        <v>19</v>
      </c>
      <c r="F886" s="154" t="s">
        <v>1060</v>
      </c>
      <c r="H886" s="155">
        <v>85.7</v>
      </c>
      <c r="I886" s="156"/>
      <c r="L886" s="152"/>
      <c r="M886" s="157"/>
      <c r="T886" s="158"/>
      <c r="AT886" s="153" t="s">
        <v>147</v>
      </c>
      <c r="AU886" s="153" t="s">
        <v>82</v>
      </c>
      <c r="AV886" s="13" t="s">
        <v>82</v>
      </c>
      <c r="AW886" s="13" t="s">
        <v>35</v>
      </c>
      <c r="AX886" s="13" t="s">
        <v>78</v>
      </c>
      <c r="AY886" s="153" t="s">
        <v>134</v>
      </c>
    </row>
    <row r="887" spans="2:65" s="1" customFormat="1" ht="33" customHeight="1">
      <c r="B887" s="32"/>
      <c r="C887" s="127" t="s">
        <v>1098</v>
      </c>
      <c r="D887" s="127" t="s">
        <v>136</v>
      </c>
      <c r="E887" s="128" t="s">
        <v>1099</v>
      </c>
      <c r="F887" s="129" t="s">
        <v>1100</v>
      </c>
      <c r="G887" s="130" t="s">
        <v>139</v>
      </c>
      <c r="H887" s="131">
        <v>374</v>
      </c>
      <c r="I887" s="132"/>
      <c r="J887" s="133">
        <f>ROUND(I887*H887,2)</f>
        <v>0</v>
      </c>
      <c r="K887" s="129" t="s">
        <v>140</v>
      </c>
      <c r="L887" s="32"/>
      <c r="M887" s="134" t="s">
        <v>19</v>
      </c>
      <c r="N887" s="135" t="s">
        <v>45</v>
      </c>
      <c r="P887" s="136">
        <f>O887*H887</f>
        <v>0</v>
      </c>
      <c r="Q887" s="136">
        <v>6.6E-3</v>
      </c>
      <c r="R887" s="136">
        <f>Q887*H887</f>
        <v>2.4683999999999999</v>
      </c>
      <c r="S887" s="136">
        <v>0</v>
      </c>
      <c r="T887" s="137">
        <f>S887*H887</f>
        <v>0</v>
      </c>
      <c r="AR887" s="138" t="s">
        <v>240</v>
      </c>
      <c r="AT887" s="138" t="s">
        <v>136</v>
      </c>
      <c r="AU887" s="138" t="s">
        <v>82</v>
      </c>
      <c r="AY887" s="17" t="s">
        <v>134</v>
      </c>
      <c r="BE887" s="139">
        <f>IF(N887="základní",J887,0)</f>
        <v>0</v>
      </c>
      <c r="BF887" s="139">
        <f>IF(N887="snížená",J887,0)</f>
        <v>0</v>
      </c>
      <c r="BG887" s="139">
        <f>IF(N887="zákl. přenesená",J887,0)</f>
        <v>0</v>
      </c>
      <c r="BH887" s="139">
        <f>IF(N887="sníž. přenesená",J887,0)</f>
        <v>0</v>
      </c>
      <c r="BI887" s="139">
        <f>IF(N887="nulová",J887,0)</f>
        <v>0</v>
      </c>
      <c r="BJ887" s="17" t="s">
        <v>82</v>
      </c>
      <c r="BK887" s="139">
        <f>ROUND(I887*H887,2)</f>
        <v>0</v>
      </c>
      <c r="BL887" s="17" t="s">
        <v>240</v>
      </c>
      <c r="BM887" s="138" t="s">
        <v>1101</v>
      </c>
    </row>
    <row r="888" spans="2:65" s="1" customFormat="1" ht="38.4">
      <c r="B888" s="32"/>
      <c r="D888" s="140" t="s">
        <v>143</v>
      </c>
      <c r="F888" s="141" t="s">
        <v>1102</v>
      </c>
      <c r="I888" s="142"/>
      <c r="L888" s="32"/>
      <c r="M888" s="143"/>
      <c r="T888" s="51"/>
      <c r="AT888" s="17" t="s">
        <v>143</v>
      </c>
      <c r="AU888" s="17" t="s">
        <v>82</v>
      </c>
    </row>
    <row r="889" spans="2:65" s="1" customFormat="1">
      <c r="B889" s="32"/>
      <c r="D889" s="144" t="s">
        <v>145</v>
      </c>
      <c r="F889" s="145" t="s">
        <v>1103</v>
      </c>
      <c r="I889" s="142"/>
      <c r="L889" s="32"/>
      <c r="M889" s="143"/>
      <c r="T889" s="51"/>
      <c r="AT889" s="17" t="s">
        <v>145</v>
      </c>
      <c r="AU889" s="17" t="s">
        <v>82</v>
      </c>
    </row>
    <row r="890" spans="2:65" s="13" customFormat="1">
      <c r="B890" s="152"/>
      <c r="D890" s="140" t="s">
        <v>147</v>
      </c>
      <c r="E890" s="153" t="s">
        <v>19</v>
      </c>
      <c r="F890" s="154" t="s">
        <v>758</v>
      </c>
      <c r="H890" s="155">
        <v>374</v>
      </c>
      <c r="I890" s="156"/>
      <c r="L890" s="152"/>
      <c r="M890" s="157"/>
      <c r="T890" s="158"/>
      <c r="AT890" s="153" t="s">
        <v>147</v>
      </c>
      <c r="AU890" s="153" t="s">
        <v>82</v>
      </c>
      <c r="AV890" s="13" t="s">
        <v>82</v>
      </c>
      <c r="AW890" s="13" t="s">
        <v>35</v>
      </c>
      <c r="AX890" s="13" t="s">
        <v>78</v>
      </c>
      <c r="AY890" s="153" t="s">
        <v>134</v>
      </c>
    </row>
    <row r="891" spans="2:65" s="1" customFormat="1" ht="24.15" customHeight="1">
      <c r="B891" s="32"/>
      <c r="C891" s="127" t="s">
        <v>1104</v>
      </c>
      <c r="D891" s="127" t="s">
        <v>136</v>
      </c>
      <c r="E891" s="128" t="s">
        <v>1105</v>
      </c>
      <c r="F891" s="129" t="s">
        <v>1106</v>
      </c>
      <c r="G891" s="130" t="s">
        <v>333</v>
      </c>
      <c r="H891" s="131">
        <v>6</v>
      </c>
      <c r="I891" s="132"/>
      <c r="J891" s="133">
        <f>ROUND(I891*H891,2)</f>
        <v>0</v>
      </c>
      <c r="K891" s="129" t="s">
        <v>140</v>
      </c>
      <c r="L891" s="32"/>
      <c r="M891" s="134" t="s">
        <v>19</v>
      </c>
      <c r="N891" s="135" t="s">
        <v>45</v>
      </c>
      <c r="P891" s="136">
        <f>O891*H891</f>
        <v>0</v>
      </c>
      <c r="Q891" s="136">
        <v>0</v>
      </c>
      <c r="R891" s="136">
        <f>Q891*H891</f>
        <v>0</v>
      </c>
      <c r="S891" s="136">
        <v>0</v>
      </c>
      <c r="T891" s="137">
        <f>S891*H891</f>
        <v>0</v>
      </c>
      <c r="AR891" s="138" t="s">
        <v>240</v>
      </c>
      <c r="AT891" s="138" t="s">
        <v>136</v>
      </c>
      <c r="AU891" s="138" t="s">
        <v>82</v>
      </c>
      <c r="AY891" s="17" t="s">
        <v>134</v>
      </c>
      <c r="BE891" s="139">
        <f>IF(N891="základní",J891,0)</f>
        <v>0</v>
      </c>
      <c r="BF891" s="139">
        <f>IF(N891="snížená",J891,0)</f>
        <v>0</v>
      </c>
      <c r="BG891" s="139">
        <f>IF(N891="zákl. přenesená",J891,0)</f>
        <v>0</v>
      </c>
      <c r="BH891" s="139">
        <f>IF(N891="sníž. přenesená",J891,0)</f>
        <v>0</v>
      </c>
      <c r="BI891" s="139">
        <f>IF(N891="nulová",J891,0)</f>
        <v>0</v>
      </c>
      <c r="BJ891" s="17" t="s">
        <v>82</v>
      </c>
      <c r="BK891" s="139">
        <f>ROUND(I891*H891,2)</f>
        <v>0</v>
      </c>
      <c r="BL891" s="17" t="s">
        <v>240</v>
      </c>
      <c r="BM891" s="138" t="s">
        <v>1107</v>
      </c>
    </row>
    <row r="892" spans="2:65" s="1" customFormat="1" ht="19.2">
      <c r="B892" s="32"/>
      <c r="D892" s="140" t="s">
        <v>143</v>
      </c>
      <c r="F892" s="141" t="s">
        <v>1108</v>
      </c>
      <c r="I892" s="142"/>
      <c r="L892" s="32"/>
      <c r="M892" s="143"/>
      <c r="T892" s="51"/>
      <c r="AT892" s="17" t="s">
        <v>143</v>
      </c>
      <c r="AU892" s="17" t="s">
        <v>82</v>
      </c>
    </row>
    <row r="893" spans="2:65" s="1" customFormat="1">
      <c r="B893" s="32"/>
      <c r="D893" s="144" t="s">
        <v>145</v>
      </c>
      <c r="F893" s="145" t="s">
        <v>1109</v>
      </c>
      <c r="I893" s="142"/>
      <c r="L893" s="32"/>
      <c r="M893" s="143"/>
      <c r="T893" s="51"/>
      <c r="AT893" s="17" t="s">
        <v>145</v>
      </c>
      <c r="AU893" s="17" t="s">
        <v>82</v>
      </c>
    </row>
    <row r="894" spans="2:65" s="12" customFormat="1">
      <c r="B894" s="146"/>
      <c r="D894" s="140" t="s">
        <v>147</v>
      </c>
      <c r="E894" s="147" t="s">
        <v>19</v>
      </c>
      <c r="F894" s="148" t="s">
        <v>1110</v>
      </c>
      <c r="H894" s="147" t="s">
        <v>19</v>
      </c>
      <c r="I894" s="149"/>
      <c r="L894" s="146"/>
      <c r="M894" s="150"/>
      <c r="T894" s="151"/>
      <c r="AT894" s="147" t="s">
        <v>147</v>
      </c>
      <c r="AU894" s="147" t="s">
        <v>82</v>
      </c>
      <c r="AV894" s="12" t="s">
        <v>78</v>
      </c>
      <c r="AW894" s="12" t="s">
        <v>35</v>
      </c>
      <c r="AX894" s="12" t="s">
        <v>73</v>
      </c>
      <c r="AY894" s="147" t="s">
        <v>134</v>
      </c>
    </row>
    <row r="895" spans="2:65" s="13" customFormat="1">
      <c r="B895" s="152"/>
      <c r="D895" s="140" t="s">
        <v>147</v>
      </c>
      <c r="E895" s="153" t="s">
        <v>19</v>
      </c>
      <c r="F895" s="154" t="s">
        <v>1111</v>
      </c>
      <c r="H895" s="155">
        <v>6</v>
      </c>
      <c r="I895" s="156"/>
      <c r="L895" s="152"/>
      <c r="M895" s="157"/>
      <c r="T895" s="158"/>
      <c r="AT895" s="153" t="s">
        <v>147</v>
      </c>
      <c r="AU895" s="153" t="s">
        <v>82</v>
      </c>
      <c r="AV895" s="13" t="s">
        <v>82</v>
      </c>
      <c r="AW895" s="13" t="s">
        <v>35</v>
      </c>
      <c r="AX895" s="13" t="s">
        <v>78</v>
      </c>
      <c r="AY895" s="153" t="s">
        <v>134</v>
      </c>
    </row>
    <row r="896" spans="2:65" s="1" customFormat="1" ht="16.5" customHeight="1">
      <c r="B896" s="32"/>
      <c r="C896" s="166" t="s">
        <v>1112</v>
      </c>
      <c r="D896" s="166" t="s">
        <v>217</v>
      </c>
      <c r="E896" s="167" t="s">
        <v>1113</v>
      </c>
      <c r="F896" s="168" t="s">
        <v>1114</v>
      </c>
      <c r="G896" s="169" t="s">
        <v>333</v>
      </c>
      <c r="H896" s="170">
        <v>6</v>
      </c>
      <c r="I896" s="171"/>
      <c r="J896" s="172">
        <f>ROUND(I896*H896,2)</f>
        <v>0</v>
      </c>
      <c r="K896" s="168" t="s">
        <v>140</v>
      </c>
      <c r="L896" s="173"/>
      <c r="M896" s="174" t="s">
        <v>19</v>
      </c>
      <c r="N896" s="175" t="s">
        <v>45</v>
      </c>
      <c r="P896" s="136">
        <f>O896*H896</f>
        <v>0</v>
      </c>
      <c r="Q896" s="136">
        <v>5.1000000000000004E-4</v>
      </c>
      <c r="R896" s="136">
        <f>Q896*H896</f>
        <v>3.0600000000000002E-3</v>
      </c>
      <c r="S896" s="136">
        <v>0</v>
      </c>
      <c r="T896" s="137">
        <f>S896*H896</f>
        <v>0</v>
      </c>
      <c r="AR896" s="138" t="s">
        <v>383</v>
      </c>
      <c r="AT896" s="138" t="s">
        <v>217</v>
      </c>
      <c r="AU896" s="138" t="s">
        <v>82</v>
      </c>
      <c r="AY896" s="17" t="s">
        <v>134</v>
      </c>
      <c r="BE896" s="139">
        <f>IF(N896="základní",J896,0)</f>
        <v>0</v>
      </c>
      <c r="BF896" s="139">
        <f>IF(N896="snížená",J896,0)</f>
        <v>0</v>
      </c>
      <c r="BG896" s="139">
        <f>IF(N896="zákl. přenesená",J896,0)</f>
        <v>0</v>
      </c>
      <c r="BH896" s="139">
        <f>IF(N896="sníž. přenesená",J896,0)</f>
        <v>0</v>
      </c>
      <c r="BI896" s="139">
        <f>IF(N896="nulová",J896,0)</f>
        <v>0</v>
      </c>
      <c r="BJ896" s="17" t="s">
        <v>82</v>
      </c>
      <c r="BK896" s="139">
        <f>ROUND(I896*H896,2)</f>
        <v>0</v>
      </c>
      <c r="BL896" s="17" t="s">
        <v>240</v>
      </c>
      <c r="BM896" s="138" t="s">
        <v>1115</v>
      </c>
    </row>
    <row r="897" spans="2:65" s="1" customFormat="1">
      <c r="B897" s="32"/>
      <c r="D897" s="140" t="s">
        <v>143</v>
      </c>
      <c r="F897" s="141" t="s">
        <v>1114</v>
      </c>
      <c r="I897" s="142"/>
      <c r="L897" s="32"/>
      <c r="M897" s="143"/>
      <c r="T897" s="51"/>
      <c r="AT897" s="17" t="s">
        <v>143</v>
      </c>
      <c r="AU897" s="17" t="s">
        <v>82</v>
      </c>
    </row>
    <row r="898" spans="2:65" s="1" customFormat="1" ht="16.5" customHeight="1">
      <c r="B898" s="32"/>
      <c r="C898" s="166" t="s">
        <v>1116</v>
      </c>
      <c r="D898" s="166" t="s">
        <v>217</v>
      </c>
      <c r="E898" s="167" t="s">
        <v>1117</v>
      </c>
      <c r="F898" s="168" t="s">
        <v>1118</v>
      </c>
      <c r="G898" s="169" t="s">
        <v>561</v>
      </c>
      <c r="H898" s="170">
        <v>12</v>
      </c>
      <c r="I898" s="171"/>
      <c r="J898" s="172">
        <f>ROUND(I898*H898,2)</f>
        <v>0</v>
      </c>
      <c r="K898" s="168" t="s">
        <v>140</v>
      </c>
      <c r="L898" s="173"/>
      <c r="M898" s="174" t="s">
        <v>19</v>
      </c>
      <c r="N898" s="175" t="s">
        <v>45</v>
      </c>
      <c r="P898" s="136">
        <f>O898*H898</f>
        <v>0</v>
      </c>
      <c r="Q898" s="136">
        <v>2.0000000000000001E-4</v>
      </c>
      <c r="R898" s="136">
        <f>Q898*H898</f>
        <v>2.4000000000000002E-3</v>
      </c>
      <c r="S898" s="136">
        <v>0</v>
      </c>
      <c r="T898" s="137">
        <f>S898*H898</f>
        <v>0</v>
      </c>
      <c r="AR898" s="138" t="s">
        <v>383</v>
      </c>
      <c r="AT898" s="138" t="s">
        <v>217</v>
      </c>
      <c r="AU898" s="138" t="s">
        <v>82</v>
      </c>
      <c r="AY898" s="17" t="s">
        <v>134</v>
      </c>
      <c r="BE898" s="139">
        <f>IF(N898="základní",J898,0)</f>
        <v>0</v>
      </c>
      <c r="BF898" s="139">
        <f>IF(N898="snížená",J898,0)</f>
        <v>0</v>
      </c>
      <c r="BG898" s="139">
        <f>IF(N898="zákl. přenesená",J898,0)</f>
        <v>0</v>
      </c>
      <c r="BH898" s="139">
        <f>IF(N898="sníž. přenesená",J898,0)</f>
        <v>0</v>
      </c>
      <c r="BI898" s="139">
        <f>IF(N898="nulová",J898,0)</f>
        <v>0</v>
      </c>
      <c r="BJ898" s="17" t="s">
        <v>82</v>
      </c>
      <c r="BK898" s="139">
        <f>ROUND(I898*H898,2)</f>
        <v>0</v>
      </c>
      <c r="BL898" s="17" t="s">
        <v>240</v>
      </c>
      <c r="BM898" s="138" t="s">
        <v>1119</v>
      </c>
    </row>
    <row r="899" spans="2:65" s="1" customFormat="1">
      <c r="B899" s="32"/>
      <c r="D899" s="140" t="s">
        <v>143</v>
      </c>
      <c r="F899" s="141" t="s">
        <v>1118</v>
      </c>
      <c r="I899" s="142"/>
      <c r="L899" s="32"/>
      <c r="M899" s="143"/>
      <c r="T899" s="51"/>
      <c r="AT899" s="17" t="s">
        <v>143</v>
      </c>
      <c r="AU899" s="17" t="s">
        <v>82</v>
      </c>
    </row>
    <row r="900" spans="2:65" s="1" customFormat="1" ht="24.15" customHeight="1">
      <c r="B900" s="32"/>
      <c r="C900" s="127" t="s">
        <v>1120</v>
      </c>
      <c r="D900" s="127" t="s">
        <v>136</v>
      </c>
      <c r="E900" s="128" t="s">
        <v>1121</v>
      </c>
      <c r="F900" s="129" t="s">
        <v>1122</v>
      </c>
      <c r="G900" s="130" t="s">
        <v>333</v>
      </c>
      <c r="H900" s="131">
        <v>21.7</v>
      </c>
      <c r="I900" s="132"/>
      <c r="J900" s="133">
        <f>ROUND(I900*H900,2)</f>
        <v>0</v>
      </c>
      <c r="K900" s="129" t="s">
        <v>140</v>
      </c>
      <c r="L900" s="32"/>
      <c r="M900" s="134" t="s">
        <v>19</v>
      </c>
      <c r="N900" s="135" t="s">
        <v>45</v>
      </c>
      <c r="P900" s="136">
        <f>O900*H900</f>
        <v>0</v>
      </c>
      <c r="Q900" s="136">
        <v>4.0600000000000002E-3</v>
      </c>
      <c r="R900" s="136">
        <f>Q900*H900</f>
        <v>8.8102E-2</v>
      </c>
      <c r="S900" s="136">
        <v>0</v>
      </c>
      <c r="T900" s="137">
        <f>S900*H900</f>
        <v>0</v>
      </c>
      <c r="AR900" s="138" t="s">
        <v>240</v>
      </c>
      <c r="AT900" s="138" t="s">
        <v>136</v>
      </c>
      <c r="AU900" s="138" t="s">
        <v>82</v>
      </c>
      <c r="AY900" s="17" t="s">
        <v>134</v>
      </c>
      <c r="BE900" s="139">
        <f>IF(N900="základní",J900,0)</f>
        <v>0</v>
      </c>
      <c r="BF900" s="139">
        <f>IF(N900="snížená",J900,0)</f>
        <v>0</v>
      </c>
      <c r="BG900" s="139">
        <f>IF(N900="zákl. přenesená",J900,0)</f>
        <v>0</v>
      </c>
      <c r="BH900" s="139">
        <f>IF(N900="sníž. přenesená",J900,0)</f>
        <v>0</v>
      </c>
      <c r="BI900" s="139">
        <f>IF(N900="nulová",J900,0)</f>
        <v>0</v>
      </c>
      <c r="BJ900" s="17" t="s">
        <v>82</v>
      </c>
      <c r="BK900" s="139">
        <f>ROUND(I900*H900,2)</f>
        <v>0</v>
      </c>
      <c r="BL900" s="17" t="s">
        <v>240</v>
      </c>
      <c r="BM900" s="138" t="s">
        <v>1123</v>
      </c>
    </row>
    <row r="901" spans="2:65" s="1" customFormat="1" ht="28.8">
      <c r="B901" s="32"/>
      <c r="D901" s="140" t="s">
        <v>143</v>
      </c>
      <c r="F901" s="141" t="s">
        <v>1124</v>
      </c>
      <c r="I901" s="142"/>
      <c r="L901" s="32"/>
      <c r="M901" s="143"/>
      <c r="T901" s="51"/>
      <c r="AT901" s="17" t="s">
        <v>143</v>
      </c>
      <c r="AU901" s="17" t="s">
        <v>82</v>
      </c>
    </row>
    <row r="902" spans="2:65" s="1" customFormat="1">
      <c r="B902" s="32"/>
      <c r="D902" s="144" t="s">
        <v>145</v>
      </c>
      <c r="F902" s="145" t="s">
        <v>1125</v>
      </c>
      <c r="I902" s="142"/>
      <c r="L902" s="32"/>
      <c r="M902" s="143"/>
      <c r="T902" s="51"/>
      <c r="AT902" s="17" t="s">
        <v>145</v>
      </c>
      <c r="AU902" s="17" t="s">
        <v>82</v>
      </c>
    </row>
    <row r="903" spans="2:65" s="13" customFormat="1">
      <c r="B903" s="152"/>
      <c r="D903" s="140" t="s">
        <v>147</v>
      </c>
      <c r="E903" s="153" t="s">
        <v>19</v>
      </c>
      <c r="F903" s="154" t="s">
        <v>1046</v>
      </c>
      <c r="H903" s="155">
        <v>21.7</v>
      </c>
      <c r="I903" s="156"/>
      <c r="L903" s="152"/>
      <c r="M903" s="157"/>
      <c r="T903" s="158"/>
      <c r="AT903" s="153" t="s">
        <v>147</v>
      </c>
      <c r="AU903" s="153" t="s">
        <v>82</v>
      </c>
      <c r="AV903" s="13" t="s">
        <v>82</v>
      </c>
      <c r="AW903" s="13" t="s">
        <v>35</v>
      </c>
      <c r="AX903" s="13" t="s">
        <v>78</v>
      </c>
      <c r="AY903" s="153" t="s">
        <v>134</v>
      </c>
    </row>
    <row r="904" spans="2:65" s="1" customFormat="1" ht="24.15" customHeight="1">
      <c r="B904" s="32"/>
      <c r="C904" s="127" t="s">
        <v>1126</v>
      </c>
      <c r="D904" s="127" t="s">
        <v>136</v>
      </c>
      <c r="E904" s="128" t="s">
        <v>1127</v>
      </c>
      <c r="F904" s="129" t="s">
        <v>1128</v>
      </c>
      <c r="G904" s="130" t="s">
        <v>333</v>
      </c>
      <c r="H904" s="131">
        <v>31.2</v>
      </c>
      <c r="I904" s="132"/>
      <c r="J904" s="133">
        <f>ROUND(I904*H904,2)</f>
        <v>0</v>
      </c>
      <c r="K904" s="129" t="s">
        <v>140</v>
      </c>
      <c r="L904" s="32"/>
      <c r="M904" s="134" t="s">
        <v>19</v>
      </c>
      <c r="N904" s="135" t="s">
        <v>45</v>
      </c>
      <c r="P904" s="136">
        <f>O904*H904</f>
        <v>0</v>
      </c>
      <c r="Q904" s="136">
        <v>4.0600000000000002E-3</v>
      </c>
      <c r="R904" s="136">
        <f>Q904*H904</f>
        <v>0.12667200000000001</v>
      </c>
      <c r="S904" s="136">
        <v>0</v>
      </c>
      <c r="T904" s="137">
        <f>S904*H904</f>
        <v>0</v>
      </c>
      <c r="AR904" s="138" t="s">
        <v>240</v>
      </c>
      <c r="AT904" s="138" t="s">
        <v>136</v>
      </c>
      <c r="AU904" s="138" t="s">
        <v>82</v>
      </c>
      <c r="AY904" s="17" t="s">
        <v>134</v>
      </c>
      <c r="BE904" s="139">
        <f>IF(N904="základní",J904,0)</f>
        <v>0</v>
      </c>
      <c r="BF904" s="139">
        <f>IF(N904="snížená",J904,0)</f>
        <v>0</v>
      </c>
      <c r="BG904" s="139">
        <f>IF(N904="zákl. přenesená",J904,0)</f>
        <v>0</v>
      </c>
      <c r="BH904" s="139">
        <f>IF(N904="sníž. přenesená",J904,0)</f>
        <v>0</v>
      </c>
      <c r="BI904" s="139">
        <f>IF(N904="nulová",J904,0)</f>
        <v>0</v>
      </c>
      <c r="BJ904" s="17" t="s">
        <v>82</v>
      </c>
      <c r="BK904" s="139">
        <f>ROUND(I904*H904,2)</f>
        <v>0</v>
      </c>
      <c r="BL904" s="17" t="s">
        <v>240</v>
      </c>
      <c r="BM904" s="138" t="s">
        <v>1129</v>
      </c>
    </row>
    <row r="905" spans="2:65" s="1" customFormat="1" ht="28.8">
      <c r="B905" s="32"/>
      <c r="D905" s="140" t="s">
        <v>143</v>
      </c>
      <c r="F905" s="141" t="s">
        <v>1130</v>
      </c>
      <c r="I905" s="142"/>
      <c r="L905" s="32"/>
      <c r="M905" s="143"/>
      <c r="T905" s="51"/>
      <c r="AT905" s="17" t="s">
        <v>143</v>
      </c>
      <c r="AU905" s="17" t="s">
        <v>82</v>
      </c>
    </row>
    <row r="906" spans="2:65" s="1" customFormat="1">
      <c r="B906" s="32"/>
      <c r="D906" s="144" t="s">
        <v>145</v>
      </c>
      <c r="F906" s="145" t="s">
        <v>1131</v>
      </c>
      <c r="I906" s="142"/>
      <c r="L906" s="32"/>
      <c r="M906" s="143"/>
      <c r="T906" s="51"/>
      <c r="AT906" s="17" t="s">
        <v>145</v>
      </c>
      <c r="AU906" s="17" t="s">
        <v>82</v>
      </c>
    </row>
    <row r="907" spans="2:65" s="13" customFormat="1">
      <c r="B907" s="152"/>
      <c r="D907" s="140" t="s">
        <v>147</v>
      </c>
      <c r="E907" s="153" t="s">
        <v>19</v>
      </c>
      <c r="F907" s="154" t="s">
        <v>1132</v>
      </c>
      <c r="H907" s="155">
        <v>31.2</v>
      </c>
      <c r="I907" s="156"/>
      <c r="L907" s="152"/>
      <c r="M907" s="157"/>
      <c r="T907" s="158"/>
      <c r="AT907" s="153" t="s">
        <v>147</v>
      </c>
      <c r="AU907" s="153" t="s">
        <v>82</v>
      </c>
      <c r="AV907" s="13" t="s">
        <v>82</v>
      </c>
      <c r="AW907" s="13" t="s">
        <v>35</v>
      </c>
      <c r="AX907" s="13" t="s">
        <v>78</v>
      </c>
      <c r="AY907" s="153" t="s">
        <v>134</v>
      </c>
    </row>
    <row r="908" spans="2:65" s="1" customFormat="1" ht="24.15" customHeight="1">
      <c r="B908" s="32"/>
      <c r="C908" s="127" t="s">
        <v>1133</v>
      </c>
      <c r="D908" s="127" t="s">
        <v>136</v>
      </c>
      <c r="E908" s="128" t="s">
        <v>1134</v>
      </c>
      <c r="F908" s="129" t="s">
        <v>1135</v>
      </c>
      <c r="G908" s="130" t="s">
        <v>333</v>
      </c>
      <c r="H908" s="131">
        <v>22</v>
      </c>
      <c r="I908" s="132"/>
      <c r="J908" s="133">
        <f>ROUND(I908*H908,2)</f>
        <v>0</v>
      </c>
      <c r="K908" s="129" t="s">
        <v>140</v>
      </c>
      <c r="L908" s="32"/>
      <c r="M908" s="134" t="s">
        <v>19</v>
      </c>
      <c r="N908" s="135" t="s">
        <v>45</v>
      </c>
      <c r="P908" s="136">
        <f>O908*H908</f>
        <v>0</v>
      </c>
      <c r="Q908" s="136">
        <v>2.8700000000000002E-3</v>
      </c>
      <c r="R908" s="136">
        <f>Q908*H908</f>
        <v>6.3140000000000002E-2</v>
      </c>
      <c r="S908" s="136">
        <v>0</v>
      </c>
      <c r="T908" s="137">
        <f>S908*H908</f>
        <v>0</v>
      </c>
      <c r="AR908" s="138" t="s">
        <v>240</v>
      </c>
      <c r="AT908" s="138" t="s">
        <v>136</v>
      </c>
      <c r="AU908" s="138" t="s">
        <v>82</v>
      </c>
      <c r="AY908" s="17" t="s">
        <v>134</v>
      </c>
      <c r="BE908" s="139">
        <f>IF(N908="základní",J908,0)</f>
        <v>0</v>
      </c>
      <c r="BF908" s="139">
        <f>IF(N908="snížená",J908,0)</f>
        <v>0</v>
      </c>
      <c r="BG908" s="139">
        <f>IF(N908="zákl. přenesená",J908,0)</f>
        <v>0</v>
      </c>
      <c r="BH908" s="139">
        <f>IF(N908="sníž. přenesená",J908,0)</f>
        <v>0</v>
      </c>
      <c r="BI908" s="139">
        <f>IF(N908="nulová",J908,0)</f>
        <v>0</v>
      </c>
      <c r="BJ908" s="17" t="s">
        <v>82</v>
      </c>
      <c r="BK908" s="139">
        <f>ROUND(I908*H908,2)</f>
        <v>0</v>
      </c>
      <c r="BL908" s="17" t="s">
        <v>240</v>
      </c>
      <c r="BM908" s="138" t="s">
        <v>1136</v>
      </c>
    </row>
    <row r="909" spans="2:65" s="1" customFormat="1" ht="19.2">
      <c r="B909" s="32"/>
      <c r="D909" s="140" t="s">
        <v>143</v>
      </c>
      <c r="F909" s="141" t="s">
        <v>1137</v>
      </c>
      <c r="I909" s="142"/>
      <c r="L909" s="32"/>
      <c r="M909" s="143"/>
      <c r="T909" s="51"/>
      <c r="AT909" s="17" t="s">
        <v>143</v>
      </c>
      <c r="AU909" s="17" t="s">
        <v>82</v>
      </c>
    </row>
    <row r="910" spans="2:65" s="1" customFormat="1">
      <c r="B910" s="32"/>
      <c r="D910" s="144" t="s">
        <v>145</v>
      </c>
      <c r="F910" s="145" t="s">
        <v>1138</v>
      </c>
      <c r="I910" s="142"/>
      <c r="L910" s="32"/>
      <c r="M910" s="143"/>
      <c r="T910" s="51"/>
      <c r="AT910" s="17" t="s">
        <v>145</v>
      </c>
      <c r="AU910" s="17" t="s">
        <v>82</v>
      </c>
    </row>
    <row r="911" spans="2:65" s="13" customFormat="1">
      <c r="B911" s="152"/>
      <c r="D911" s="140" t="s">
        <v>147</v>
      </c>
      <c r="E911" s="153" t="s">
        <v>19</v>
      </c>
      <c r="F911" s="154" t="s">
        <v>1139</v>
      </c>
      <c r="H911" s="155">
        <v>22</v>
      </c>
      <c r="I911" s="156"/>
      <c r="L911" s="152"/>
      <c r="M911" s="157"/>
      <c r="T911" s="158"/>
      <c r="AT911" s="153" t="s">
        <v>147</v>
      </c>
      <c r="AU911" s="153" t="s">
        <v>82</v>
      </c>
      <c r="AV911" s="13" t="s">
        <v>82</v>
      </c>
      <c r="AW911" s="13" t="s">
        <v>35</v>
      </c>
      <c r="AX911" s="13" t="s">
        <v>78</v>
      </c>
      <c r="AY911" s="153" t="s">
        <v>134</v>
      </c>
    </row>
    <row r="912" spans="2:65" s="1" customFormat="1" ht="24.15" customHeight="1">
      <c r="B912" s="32"/>
      <c r="C912" s="127" t="s">
        <v>1140</v>
      </c>
      <c r="D912" s="127" t="s">
        <v>136</v>
      </c>
      <c r="E912" s="128" t="s">
        <v>1141</v>
      </c>
      <c r="F912" s="129" t="s">
        <v>1142</v>
      </c>
      <c r="G912" s="130" t="s">
        <v>333</v>
      </c>
      <c r="H912" s="131">
        <v>85.7</v>
      </c>
      <c r="I912" s="132"/>
      <c r="J912" s="133">
        <f>ROUND(I912*H912,2)</f>
        <v>0</v>
      </c>
      <c r="K912" s="129" t="s">
        <v>140</v>
      </c>
      <c r="L912" s="32"/>
      <c r="M912" s="134" t="s">
        <v>19</v>
      </c>
      <c r="N912" s="135" t="s">
        <v>45</v>
      </c>
      <c r="P912" s="136">
        <f>O912*H912</f>
        <v>0</v>
      </c>
      <c r="Q912" s="136">
        <v>2.97E-3</v>
      </c>
      <c r="R912" s="136">
        <f>Q912*H912</f>
        <v>0.25452900000000001</v>
      </c>
      <c r="S912" s="136">
        <v>0</v>
      </c>
      <c r="T912" s="137">
        <f>S912*H912</f>
        <v>0</v>
      </c>
      <c r="AR912" s="138" t="s">
        <v>240</v>
      </c>
      <c r="AT912" s="138" t="s">
        <v>136</v>
      </c>
      <c r="AU912" s="138" t="s">
        <v>82</v>
      </c>
      <c r="AY912" s="17" t="s">
        <v>134</v>
      </c>
      <c r="BE912" s="139">
        <f>IF(N912="základní",J912,0)</f>
        <v>0</v>
      </c>
      <c r="BF912" s="139">
        <f>IF(N912="snížená",J912,0)</f>
        <v>0</v>
      </c>
      <c r="BG912" s="139">
        <f>IF(N912="zákl. přenesená",J912,0)</f>
        <v>0</v>
      </c>
      <c r="BH912" s="139">
        <f>IF(N912="sníž. přenesená",J912,0)</f>
        <v>0</v>
      </c>
      <c r="BI912" s="139">
        <f>IF(N912="nulová",J912,0)</f>
        <v>0</v>
      </c>
      <c r="BJ912" s="17" t="s">
        <v>82</v>
      </c>
      <c r="BK912" s="139">
        <f>ROUND(I912*H912,2)</f>
        <v>0</v>
      </c>
      <c r="BL912" s="17" t="s">
        <v>240</v>
      </c>
      <c r="BM912" s="138" t="s">
        <v>1143</v>
      </c>
    </row>
    <row r="913" spans="2:65" s="1" customFormat="1" ht="28.8">
      <c r="B913" s="32"/>
      <c r="D913" s="140" t="s">
        <v>143</v>
      </c>
      <c r="F913" s="141" t="s">
        <v>1144</v>
      </c>
      <c r="I913" s="142"/>
      <c r="L913" s="32"/>
      <c r="M913" s="143"/>
      <c r="T913" s="51"/>
      <c r="AT913" s="17" t="s">
        <v>143</v>
      </c>
      <c r="AU913" s="17" t="s">
        <v>82</v>
      </c>
    </row>
    <row r="914" spans="2:65" s="1" customFormat="1">
      <c r="B914" s="32"/>
      <c r="D914" s="144" t="s">
        <v>145</v>
      </c>
      <c r="F914" s="145" t="s">
        <v>1145</v>
      </c>
      <c r="I914" s="142"/>
      <c r="L914" s="32"/>
      <c r="M914" s="143"/>
      <c r="T914" s="51"/>
      <c r="AT914" s="17" t="s">
        <v>145</v>
      </c>
      <c r="AU914" s="17" t="s">
        <v>82</v>
      </c>
    </row>
    <row r="915" spans="2:65" s="13" customFormat="1">
      <c r="B915" s="152"/>
      <c r="D915" s="140" t="s">
        <v>147</v>
      </c>
      <c r="E915" s="153" t="s">
        <v>19</v>
      </c>
      <c r="F915" s="154" t="s">
        <v>1060</v>
      </c>
      <c r="H915" s="155">
        <v>85.7</v>
      </c>
      <c r="I915" s="156"/>
      <c r="L915" s="152"/>
      <c r="M915" s="157"/>
      <c r="T915" s="158"/>
      <c r="AT915" s="153" t="s">
        <v>147</v>
      </c>
      <c r="AU915" s="153" t="s">
        <v>82</v>
      </c>
      <c r="AV915" s="13" t="s">
        <v>82</v>
      </c>
      <c r="AW915" s="13" t="s">
        <v>35</v>
      </c>
      <c r="AX915" s="13" t="s">
        <v>78</v>
      </c>
      <c r="AY915" s="153" t="s">
        <v>134</v>
      </c>
    </row>
    <row r="916" spans="2:65" s="1" customFormat="1" ht="24.15" customHeight="1">
      <c r="B916" s="32"/>
      <c r="C916" s="127" t="s">
        <v>1146</v>
      </c>
      <c r="D916" s="127" t="s">
        <v>136</v>
      </c>
      <c r="E916" s="128" t="s">
        <v>1147</v>
      </c>
      <c r="F916" s="129" t="s">
        <v>1148</v>
      </c>
      <c r="G916" s="130" t="s">
        <v>561</v>
      </c>
      <c r="H916" s="131">
        <v>1</v>
      </c>
      <c r="I916" s="132"/>
      <c r="J916" s="133">
        <f>ROUND(I916*H916,2)</f>
        <v>0</v>
      </c>
      <c r="K916" s="129" t="s">
        <v>140</v>
      </c>
      <c r="L916" s="32"/>
      <c r="M916" s="134" t="s">
        <v>19</v>
      </c>
      <c r="N916" s="135" t="s">
        <v>45</v>
      </c>
      <c r="P916" s="136">
        <f>O916*H916</f>
        <v>0</v>
      </c>
      <c r="Q916" s="136">
        <v>3.6600000000000001E-3</v>
      </c>
      <c r="R916" s="136">
        <f>Q916*H916</f>
        <v>3.6600000000000001E-3</v>
      </c>
      <c r="S916" s="136">
        <v>0</v>
      </c>
      <c r="T916" s="137">
        <f>S916*H916</f>
        <v>0</v>
      </c>
      <c r="AR916" s="138" t="s">
        <v>240</v>
      </c>
      <c r="AT916" s="138" t="s">
        <v>136</v>
      </c>
      <c r="AU916" s="138" t="s">
        <v>82</v>
      </c>
      <c r="AY916" s="17" t="s">
        <v>134</v>
      </c>
      <c r="BE916" s="139">
        <f>IF(N916="základní",J916,0)</f>
        <v>0</v>
      </c>
      <c r="BF916" s="139">
        <f>IF(N916="snížená",J916,0)</f>
        <v>0</v>
      </c>
      <c r="BG916" s="139">
        <f>IF(N916="zákl. přenesená",J916,0)</f>
        <v>0</v>
      </c>
      <c r="BH916" s="139">
        <f>IF(N916="sníž. přenesená",J916,0)</f>
        <v>0</v>
      </c>
      <c r="BI916" s="139">
        <f>IF(N916="nulová",J916,0)</f>
        <v>0</v>
      </c>
      <c r="BJ916" s="17" t="s">
        <v>82</v>
      </c>
      <c r="BK916" s="139">
        <f>ROUND(I916*H916,2)</f>
        <v>0</v>
      </c>
      <c r="BL916" s="17" t="s">
        <v>240</v>
      </c>
      <c r="BM916" s="138" t="s">
        <v>1149</v>
      </c>
    </row>
    <row r="917" spans="2:65" s="1" customFormat="1" ht="28.8">
      <c r="B917" s="32"/>
      <c r="D917" s="140" t="s">
        <v>143</v>
      </c>
      <c r="F917" s="141" t="s">
        <v>1150</v>
      </c>
      <c r="I917" s="142"/>
      <c r="L917" s="32"/>
      <c r="M917" s="143"/>
      <c r="T917" s="51"/>
      <c r="AT917" s="17" t="s">
        <v>143</v>
      </c>
      <c r="AU917" s="17" t="s">
        <v>82</v>
      </c>
    </row>
    <row r="918" spans="2:65" s="1" customFormat="1">
      <c r="B918" s="32"/>
      <c r="D918" s="144" t="s">
        <v>145</v>
      </c>
      <c r="F918" s="145" t="s">
        <v>1151</v>
      </c>
      <c r="I918" s="142"/>
      <c r="L918" s="32"/>
      <c r="M918" s="143"/>
      <c r="T918" s="51"/>
      <c r="AT918" s="17" t="s">
        <v>145</v>
      </c>
      <c r="AU918" s="17" t="s">
        <v>82</v>
      </c>
    </row>
    <row r="919" spans="2:65" s="1" customFormat="1" ht="24.15" customHeight="1">
      <c r="B919" s="32"/>
      <c r="C919" s="127" t="s">
        <v>1152</v>
      </c>
      <c r="D919" s="127" t="s">
        <v>136</v>
      </c>
      <c r="E919" s="128" t="s">
        <v>1153</v>
      </c>
      <c r="F919" s="129" t="s">
        <v>1154</v>
      </c>
      <c r="G919" s="130" t="s">
        <v>333</v>
      </c>
      <c r="H919" s="131">
        <v>44.7</v>
      </c>
      <c r="I919" s="132"/>
      <c r="J919" s="133">
        <f>ROUND(I919*H919,2)</f>
        <v>0</v>
      </c>
      <c r="K919" s="129" t="s">
        <v>140</v>
      </c>
      <c r="L919" s="32"/>
      <c r="M919" s="134" t="s">
        <v>19</v>
      </c>
      <c r="N919" s="135" t="s">
        <v>45</v>
      </c>
      <c r="P919" s="136">
        <f>O919*H919</f>
        <v>0</v>
      </c>
      <c r="Q919" s="136">
        <v>2.9099999999999998E-3</v>
      </c>
      <c r="R919" s="136">
        <f>Q919*H919</f>
        <v>0.130077</v>
      </c>
      <c r="S919" s="136">
        <v>0</v>
      </c>
      <c r="T919" s="137">
        <f>S919*H919</f>
        <v>0</v>
      </c>
      <c r="AR919" s="138" t="s">
        <v>240</v>
      </c>
      <c r="AT919" s="138" t="s">
        <v>136</v>
      </c>
      <c r="AU919" s="138" t="s">
        <v>82</v>
      </c>
      <c r="AY919" s="17" t="s">
        <v>134</v>
      </c>
      <c r="BE919" s="139">
        <f>IF(N919="základní",J919,0)</f>
        <v>0</v>
      </c>
      <c r="BF919" s="139">
        <f>IF(N919="snížená",J919,0)</f>
        <v>0</v>
      </c>
      <c r="BG919" s="139">
        <f>IF(N919="zákl. přenesená",J919,0)</f>
        <v>0</v>
      </c>
      <c r="BH919" s="139">
        <f>IF(N919="sníž. přenesená",J919,0)</f>
        <v>0</v>
      </c>
      <c r="BI919" s="139">
        <f>IF(N919="nulová",J919,0)</f>
        <v>0</v>
      </c>
      <c r="BJ919" s="17" t="s">
        <v>82</v>
      </c>
      <c r="BK919" s="139">
        <f>ROUND(I919*H919,2)</f>
        <v>0</v>
      </c>
      <c r="BL919" s="17" t="s">
        <v>240</v>
      </c>
      <c r="BM919" s="138" t="s">
        <v>1155</v>
      </c>
    </row>
    <row r="920" spans="2:65" s="1" customFormat="1" ht="19.2">
      <c r="B920" s="32"/>
      <c r="D920" s="140" t="s">
        <v>143</v>
      </c>
      <c r="F920" s="141" t="s">
        <v>1156</v>
      </c>
      <c r="I920" s="142"/>
      <c r="L920" s="32"/>
      <c r="M920" s="143"/>
      <c r="T920" s="51"/>
      <c r="AT920" s="17" t="s">
        <v>143</v>
      </c>
      <c r="AU920" s="17" t="s">
        <v>82</v>
      </c>
    </row>
    <row r="921" spans="2:65" s="1" customFormat="1">
      <c r="B921" s="32"/>
      <c r="D921" s="144" t="s">
        <v>145</v>
      </c>
      <c r="F921" s="145" t="s">
        <v>1157</v>
      </c>
      <c r="I921" s="142"/>
      <c r="L921" s="32"/>
      <c r="M921" s="143"/>
      <c r="T921" s="51"/>
      <c r="AT921" s="17" t="s">
        <v>145</v>
      </c>
      <c r="AU921" s="17" t="s">
        <v>82</v>
      </c>
    </row>
    <row r="922" spans="2:65" s="13" customFormat="1">
      <c r="B922" s="152"/>
      <c r="D922" s="140" t="s">
        <v>147</v>
      </c>
      <c r="E922" s="153" t="s">
        <v>19</v>
      </c>
      <c r="F922" s="154" t="s">
        <v>510</v>
      </c>
      <c r="H922" s="155">
        <v>19.5</v>
      </c>
      <c r="I922" s="156"/>
      <c r="L922" s="152"/>
      <c r="M922" s="157"/>
      <c r="T922" s="158"/>
      <c r="AT922" s="153" t="s">
        <v>147</v>
      </c>
      <c r="AU922" s="153" t="s">
        <v>82</v>
      </c>
      <c r="AV922" s="13" t="s">
        <v>82</v>
      </c>
      <c r="AW922" s="13" t="s">
        <v>35</v>
      </c>
      <c r="AX922" s="13" t="s">
        <v>73</v>
      </c>
      <c r="AY922" s="153" t="s">
        <v>134</v>
      </c>
    </row>
    <row r="923" spans="2:65" s="13" customFormat="1">
      <c r="B923" s="152"/>
      <c r="D923" s="140" t="s">
        <v>147</v>
      </c>
      <c r="E923" s="153" t="s">
        <v>19</v>
      </c>
      <c r="F923" s="154" t="s">
        <v>511</v>
      </c>
      <c r="H923" s="155">
        <v>9</v>
      </c>
      <c r="I923" s="156"/>
      <c r="L923" s="152"/>
      <c r="M923" s="157"/>
      <c r="T923" s="158"/>
      <c r="AT923" s="153" t="s">
        <v>147</v>
      </c>
      <c r="AU923" s="153" t="s">
        <v>82</v>
      </c>
      <c r="AV923" s="13" t="s">
        <v>82</v>
      </c>
      <c r="AW923" s="13" t="s">
        <v>35</v>
      </c>
      <c r="AX923" s="13" t="s">
        <v>73</v>
      </c>
      <c r="AY923" s="153" t="s">
        <v>134</v>
      </c>
    </row>
    <row r="924" spans="2:65" s="13" customFormat="1">
      <c r="B924" s="152"/>
      <c r="D924" s="140" t="s">
        <v>147</v>
      </c>
      <c r="E924" s="153" t="s">
        <v>19</v>
      </c>
      <c r="F924" s="154" t="s">
        <v>512</v>
      </c>
      <c r="H924" s="155">
        <v>13.5</v>
      </c>
      <c r="I924" s="156"/>
      <c r="L924" s="152"/>
      <c r="M924" s="157"/>
      <c r="T924" s="158"/>
      <c r="AT924" s="153" t="s">
        <v>147</v>
      </c>
      <c r="AU924" s="153" t="s">
        <v>82</v>
      </c>
      <c r="AV924" s="13" t="s">
        <v>82</v>
      </c>
      <c r="AW924" s="13" t="s">
        <v>35</v>
      </c>
      <c r="AX924" s="13" t="s">
        <v>73</v>
      </c>
      <c r="AY924" s="153" t="s">
        <v>134</v>
      </c>
    </row>
    <row r="925" spans="2:65" s="13" customFormat="1">
      <c r="B925" s="152"/>
      <c r="D925" s="140" t="s">
        <v>147</v>
      </c>
      <c r="E925" s="153" t="s">
        <v>19</v>
      </c>
      <c r="F925" s="154" t="s">
        <v>513</v>
      </c>
      <c r="H925" s="155">
        <v>1.2</v>
      </c>
      <c r="I925" s="156"/>
      <c r="L925" s="152"/>
      <c r="M925" s="157"/>
      <c r="T925" s="158"/>
      <c r="AT925" s="153" t="s">
        <v>147</v>
      </c>
      <c r="AU925" s="153" t="s">
        <v>82</v>
      </c>
      <c r="AV925" s="13" t="s">
        <v>82</v>
      </c>
      <c r="AW925" s="13" t="s">
        <v>35</v>
      </c>
      <c r="AX925" s="13" t="s">
        <v>73</v>
      </c>
      <c r="AY925" s="153" t="s">
        <v>134</v>
      </c>
    </row>
    <row r="926" spans="2:65" s="13" customFormat="1">
      <c r="B926" s="152"/>
      <c r="D926" s="140" t="s">
        <v>147</v>
      </c>
      <c r="E926" s="153" t="s">
        <v>19</v>
      </c>
      <c r="F926" s="154" t="s">
        <v>514</v>
      </c>
      <c r="H926" s="155">
        <v>1.5</v>
      </c>
      <c r="I926" s="156"/>
      <c r="L926" s="152"/>
      <c r="M926" s="157"/>
      <c r="T926" s="158"/>
      <c r="AT926" s="153" t="s">
        <v>147</v>
      </c>
      <c r="AU926" s="153" t="s">
        <v>82</v>
      </c>
      <c r="AV926" s="13" t="s">
        <v>82</v>
      </c>
      <c r="AW926" s="13" t="s">
        <v>35</v>
      </c>
      <c r="AX926" s="13" t="s">
        <v>73</v>
      </c>
      <c r="AY926" s="153" t="s">
        <v>134</v>
      </c>
    </row>
    <row r="927" spans="2:65" s="14" customFormat="1">
      <c r="B927" s="159"/>
      <c r="D927" s="140" t="s">
        <v>147</v>
      </c>
      <c r="E927" s="160" t="s">
        <v>19</v>
      </c>
      <c r="F927" s="161" t="s">
        <v>186</v>
      </c>
      <c r="H927" s="162">
        <v>44.7</v>
      </c>
      <c r="I927" s="163"/>
      <c r="L927" s="159"/>
      <c r="M927" s="164"/>
      <c r="T927" s="165"/>
      <c r="AT927" s="160" t="s">
        <v>147</v>
      </c>
      <c r="AU927" s="160" t="s">
        <v>82</v>
      </c>
      <c r="AV927" s="14" t="s">
        <v>141</v>
      </c>
      <c r="AW927" s="14" t="s">
        <v>35</v>
      </c>
      <c r="AX927" s="14" t="s">
        <v>78</v>
      </c>
      <c r="AY927" s="160" t="s">
        <v>134</v>
      </c>
    </row>
    <row r="928" spans="2:65" s="1" customFormat="1" ht="33" customHeight="1">
      <c r="B928" s="32"/>
      <c r="C928" s="127" t="s">
        <v>1158</v>
      </c>
      <c r="D928" s="127" t="s">
        <v>136</v>
      </c>
      <c r="E928" s="128" t="s">
        <v>1159</v>
      </c>
      <c r="F928" s="129" t="s">
        <v>1160</v>
      </c>
      <c r="G928" s="130" t="s">
        <v>561</v>
      </c>
      <c r="H928" s="131">
        <v>36</v>
      </c>
      <c r="I928" s="132"/>
      <c r="J928" s="133">
        <f>ROUND(I928*H928,2)</f>
        <v>0</v>
      </c>
      <c r="K928" s="129" t="s">
        <v>140</v>
      </c>
      <c r="L928" s="32"/>
      <c r="M928" s="134" t="s">
        <v>19</v>
      </c>
      <c r="N928" s="135" t="s">
        <v>45</v>
      </c>
      <c r="P928" s="136">
        <f>O928*H928</f>
        <v>0</v>
      </c>
      <c r="Q928" s="136">
        <v>0</v>
      </c>
      <c r="R928" s="136">
        <f>Q928*H928</f>
        <v>0</v>
      </c>
      <c r="S928" s="136">
        <v>0</v>
      </c>
      <c r="T928" s="137">
        <f>S928*H928</f>
        <v>0</v>
      </c>
      <c r="AR928" s="138" t="s">
        <v>240</v>
      </c>
      <c r="AT928" s="138" t="s">
        <v>136</v>
      </c>
      <c r="AU928" s="138" t="s">
        <v>82</v>
      </c>
      <c r="AY928" s="17" t="s">
        <v>134</v>
      </c>
      <c r="BE928" s="139">
        <f>IF(N928="základní",J928,0)</f>
        <v>0</v>
      </c>
      <c r="BF928" s="139">
        <f>IF(N928="snížená",J928,0)</f>
        <v>0</v>
      </c>
      <c r="BG928" s="139">
        <f>IF(N928="zákl. přenesená",J928,0)</f>
        <v>0</v>
      </c>
      <c r="BH928" s="139">
        <f>IF(N928="sníž. přenesená",J928,0)</f>
        <v>0</v>
      </c>
      <c r="BI928" s="139">
        <f>IF(N928="nulová",J928,0)</f>
        <v>0</v>
      </c>
      <c r="BJ928" s="17" t="s">
        <v>82</v>
      </c>
      <c r="BK928" s="139">
        <f>ROUND(I928*H928,2)</f>
        <v>0</v>
      </c>
      <c r="BL928" s="17" t="s">
        <v>240</v>
      </c>
      <c r="BM928" s="138" t="s">
        <v>1161</v>
      </c>
    </row>
    <row r="929" spans="2:65" s="1" customFormat="1" ht="38.4">
      <c r="B929" s="32"/>
      <c r="D929" s="140" t="s">
        <v>143</v>
      </c>
      <c r="F929" s="141" t="s">
        <v>1162</v>
      </c>
      <c r="I929" s="142"/>
      <c r="L929" s="32"/>
      <c r="M929" s="143"/>
      <c r="T929" s="51"/>
      <c r="AT929" s="17" t="s">
        <v>143</v>
      </c>
      <c r="AU929" s="17" t="s">
        <v>82</v>
      </c>
    </row>
    <row r="930" spans="2:65" s="1" customFormat="1">
      <c r="B930" s="32"/>
      <c r="D930" s="144" t="s">
        <v>145</v>
      </c>
      <c r="F930" s="145" t="s">
        <v>1163</v>
      </c>
      <c r="I930" s="142"/>
      <c r="L930" s="32"/>
      <c r="M930" s="143"/>
      <c r="T930" s="51"/>
      <c r="AT930" s="17" t="s">
        <v>145</v>
      </c>
      <c r="AU930" s="17" t="s">
        <v>82</v>
      </c>
    </row>
    <row r="931" spans="2:65" s="13" customFormat="1">
      <c r="B931" s="152"/>
      <c r="D931" s="140" t="s">
        <v>147</v>
      </c>
      <c r="E931" s="153" t="s">
        <v>19</v>
      </c>
      <c r="F931" s="154" t="s">
        <v>1164</v>
      </c>
      <c r="H931" s="155">
        <v>36</v>
      </c>
      <c r="I931" s="156"/>
      <c r="L931" s="152"/>
      <c r="M931" s="157"/>
      <c r="T931" s="158"/>
      <c r="AT931" s="153" t="s">
        <v>147</v>
      </c>
      <c r="AU931" s="153" t="s">
        <v>82</v>
      </c>
      <c r="AV931" s="13" t="s">
        <v>82</v>
      </c>
      <c r="AW931" s="13" t="s">
        <v>35</v>
      </c>
      <c r="AX931" s="13" t="s">
        <v>78</v>
      </c>
      <c r="AY931" s="153" t="s">
        <v>134</v>
      </c>
    </row>
    <row r="932" spans="2:65" s="1" customFormat="1" ht="33" customHeight="1">
      <c r="B932" s="32"/>
      <c r="C932" s="127" t="s">
        <v>1165</v>
      </c>
      <c r="D932" s="127" t="s">
        <v>136</v>
      </c>
      <c r="E932" s="128" t="s">
        <v>1166</v>
      </c>
      <c r="F932" s="129" t="s">
        <v>1167</v>
      </c>
      <c r="G932" s="130" t="s">
        <v>333</v>
      </c>
      <c r="H932" s="131">
        <v>2.4</v>
      </c>
      <c r="I932" s="132"/>
      <c r="J932" s="133">
        <f>ROUND(I932*H932,2)</f>
        <v>0</v>
      </c>
      <c r="K932" s="129" t="s">
        <v>140</v>
      </c>
      <c r="L932" s="32"/>
      <c r="M932" s="134" t="s">
        <v>19</v>
      </c>
      <c r="N932" s="135" t="s">
        <v>45</v>
      </c>
      <c r="P932" s="136">
        <f>O932*H932</f>
        <v>0</v>
      </c>
      <c r="Q932" s="136">
        <v>4.3600000000000002E-3</v>
      </c>
      <c r="R932" s="136">
        <f>Q932*H932</f>
        <v>1.0463999999999999E-2</v>
      </c>
      <c r="S932" s="136">
        <v>0</v>
      </c>
      <c r="T932" s="137">
        <f>S932*H932</f>
        <v>0</v>
      </c>
      <c r="AR932" s="138" t="s">
        <v>240</v>
      </c>
      <c r="AT932" s="138" t="s">
        <v>136</v>
      </c>
      <c r="AU932" s="138" t="s">
        <v>82</v>
      </c>
      <c r="AY932" s="17" t="s">
        <v>134</v>
      </c>
      <c r="BE932" s="139">
        <f>IF(N932="základní",J932,0)</f>
        <v>0</v>
      </c>
      <c r="BF932" s="139">
        <f>IF(N932="snížená",J932,0)</f>
        <v>0</v>
      </c>
      <c r="BG932" s="139">
        <f>IF(N932="zákl. přenesená",J932,0)</f>
        <v>0</v>
      </c>
      <c r="BH932" s="139">
        <f>IF(N932="sníž. přenesená",J932,0)</f>
        <v>0</v>
      </c>
      <c r="BI932" s="139">
        <f>IF(N932="nulová",J932,0)</f>
        <v>0</v>
      </c>
      <c r="BJ932" s="17" t="s">
        <v>82</v>
      </c>
      <c r="BK932" s="139">
        <f>ROUND(I932*H932,2)</f>
        <v>0</v>
      </c>
      <c r="BL932" s="17" t="s">
        <v>240</v>
      </c>
      <c r="BM932" s="138" t="s">
        <v>1168</v>
      </c>
    </row>
    <row r="933" spans="2:65" s="1" customFormat="1" ht="28.8">
      <c r="B933" s="32"/>
      <c r="D933" s="140" t="s">
        <v>143</v>
      </c>
      <c r="F933" s="141" t="s">
        <v>1169</v>
      </c>
      <c r="I933" s="142"/>
      <c r="L933" s="32"/>
      <c r="M933" s="143"/>
      <c r="T933" s="51"/>
      <c r="AT933" s="17" t="s">
        <v>143</v>
      </c>
      <c r="AU933" s="17" t="s">
        <v>82</v>
      </c>
    </row>
    <row r="934" spans="2:65" s="1" customFormat="1">
      <c r="B934" s="32"/>
      <c r="D934" s="144" t="s">
        <v>145</v>
      </c>
      <c r="F934" s="145" t="s">
        <v>1170</v>
      </c>
      <c r="I934" s="142"/>
      <c r="L934" s="32"/>
      <c r="M934" s="143"/>
      <c r="T934" s="51"/>
      <c r="AT934" s="17" t="s">
        <v>145</v>
      </c>
      <c r="AU934" s="17" t="s">
        <v>82</v>
      </c>
    </row>
    <row r="935" spans="2:65" s="13" customFormat="1">
      <c r="B935" s="152"/>
      <c r="D935" s="140" t="s">
        <v>147</v>
      </c>
      <c r="E935" s="153" t="s">
        <v>19</v>
      </c>
      <c r="F935" s="154" t="s">
        <v>1171</v>
      </c>
      <c r="H935" s="155">
        <v>2.4</v>
      </c>
      <c r="I935" s="156"/>
      <c r="L935" s="152"/>
      <c r="M935" s="157"/>
      <c r="T935" s="158"/>
      <c r="AT935" s="153" t="s">
        <v>147</v>
      </c>
      <c r="AU935" s="153" t="s">
        <v>82</v>
      </c>
      <c r="AV935" s="13" t="s">
        <v>82</v>
      </c>
      <c r="AW935" s="13" t="s">
        <v>35</v>
      </c>
      <c r="AX935" s="13" t="s">
        <v>78</v>
      </c>
      <c r="AY935" s="153" t="s">
        <v>134</v>
      </c>
    </row>
    <row r="936" spans="2:65" s="1" customFormat="1" ht="24.15" customHeight="1">
      <c r="B936" s="32"/>
      <c r="C936" s="127" t="s">
        <v>1172</v>
      </c>
      <c r="D936" s="127" t="s">
        <v>136</v>
      </c>
      <c r="E936" s="128" t="s">
        <v>1173</v>
      </c>
      <c r="F936" s="129" t="s">
        <v>1174</v>
      </c>
      <c r="G936" s="130" t="s">
        <v>333</v>
      </c>
      <c r="H936" s="131">
        <v>85.7</v>
      </c>
      <c r="I936" s="132"/>
      <c r="J936" s="133">
        <f>ROUND(I936*H936,2)</f>
        <v>0</v>
      </c>
      <c r="K936" s="129" t="s">
        <v>140</v>
      </c>
      <c r="L936" s="32"/>
      <c r="M936" s="134" t="s">
        <v>19</v>
      </c>
      <c r="N936" s="135" t="s">
        <v>45</v>
      </c>
      <c r="P936" s="136">
        <f>O936*H936</f>
        <v>0</v>
      </c>
      <c r="Q936" s="136">
        <v>1.6900000000000001E-3</v>
      </c>
      <c r="R936" s="136">
        <f>Q936*H936</f>
        <v>0.14483300000000002</v>
      </c>
      <c r="S936" s="136">
        <v>0</v>
      </c>
      <c r="T936" s="137">
        <f>S936*H936</f>
        <v>0</v>
      </c>
      <c r="AR936" s="138" t="s">
        <v>240</v>
      </c>
      <c r="AT936" s="138" t="s">
        <v>136</v>
      </c>
      <c r="AU936" s="138" t="s">
        <v>82</v>
      </c>
      <c r="AY936" s="17" t="s">
        <v>134</v>
      </c>
      <c r="BE936" s="139">
        <f>IF(N936="základní",J936,0)</f>
        <v>0</v>
      </c>
      <c r="BF936" s="139">
        <f>IF(N936="snížená",J936,0)</f>
        <v>0</v>
      </c>
      <c r="BG936" s="139">
        <f>IF(N936="zákl. přenesená",J936,0)</f>
        <v>0</v>
      </c>
      <c r="BH936" s="139">
        <f>IF(N936="sníž. přenesená",J936,0)</f>
        <v>0</v>
      </c>
      <c r="BI936" s="139">
        <f>IF(N936="nulová",J936,0)</f>
        <v>0</v>
      </c>
      <c r="BJ936" s="17" t="s">
        <v>82</v>
      </c>
      <c r="BK936" s="139">
        <f>ROUND(I936*H936,2)</f>
        <v>0</v>
      </c>
      <c r="BL936" s="17" t="s">
        <v>240</v>
      </c>
      <c r="BM936" s="138" t="s">
        <v>1175</v>
      </c>
    </row>
    <row r="937" spans="2:65" s="1" customFormat="1" ht="19.2">
      <c r="B937" s="32"/>
      <c r="D937" s="140" t="s">
        <v>143</v>
      </c>
      <c r="F937" s="141" t="s">
        <v>1176</v>
      </c>
      <c r="I937" s="142"/>
      <c r="L937" s="32"/>
      <c r="M937" s="143"/>
      <c r="T937" s="51"/>
      <c r="AT937" s="17" t="s">
        <v>143</v>
      </c>
      <c r="AU937" s="17" t="s">
        <v>82</v>
      </c>
    </row>
    <row r="938" spans="2:65" s="1" customFormat="1">
      <c r="B938" s="32"/>
      <c r="D938" s="144" t="s">
        <v>145</v>
      </c>
      <c r="F938" s="145" t="s">
        <v>1177</v>
      </c>
      <c r="I938" s="142"/>
      <c r="L938" s="32"/>
      <c r="M938" s="143"/>
      <c r="T938" s="51"/>
      <c r="AT938" s="17" t="s">
        <v>145</v>
      </c>
      <c r="AU938" s="17" t="s">
        <v>82</v>
      </c>
    </row>
    <row r="939" spans="2:65" s="13" customFormat="1">
      <c r="B939" s="152"/>
      <c r="D939" s="140" t="s">
        <v>147</v>
      </c>
      <c r="E939" s="153" t="s">
        <v>19</v>
      </c>
      <c r="F939" s="154" t="s">
        <v>1060</v>
      </c>
      <c r="H939" s="155">
        <v>85.7</v>
      </c>
      <c r="I939" s="156"/>
      <c r="L939" s="152"/>
      <c r="M939" s="157"/>
      <c r="T939" s="158"/>
      <c r="AT939" s="153" t="s">
        <v>147</v>
      </c>
      <c r="AU939" s="153" t="s">
        <v>82</v>
      </c>
      <c r="AV939" s="13" t="s">
        <v>82</v>
      </c>
      <c r="AW939" s="13" t="s">
        <v>35</v>
      </c>
      <c r="AX939" s="13" t="s">
        <v>78</v>
      </c>
      <c r="AY939" s="153" t="s">
        <v>134</v>
      </c>
    </row>
    <row r="940" spans="2:65" s="1" customFormat="1" ht="24.15" customHeight="1">
      <c r="B940" s="32"/>
      <c r="C940" s="127" t="s">
        <v>1178</v>
      </c>
      <c r="D940" s="127" t="s">
        <v>136</v>
      </c>
      <c r="E940" s="128" t="s">
        <v>1179</v>
      </c>
      <c r="F940" s="129" t="s">
        <v>1180</v>
      </c>
      <c r="G940" s="130" t="s">
        <v>561</v>
      </c>
      <c r="H940" s="131">
        <v>8</v>
      </c>
      <c r="I940" s="132"/>
      <c r="J940" s="133">
        <f>ROUND(I940*H940,2)</f>
        <v>0</v>
      </c>
      <c r="K940" s="129" t="s">
        <v>140</v>
      </c>
      <c r="L940" s="32"/>
      <c r="M940" s="134" t="s">
        <v>19</v>
      </c>
      <c r="N940" s="135" t="s">
        <v>45</v>
      </c>
      <c r="P940" s="136">
        <f>O940*H940</f>
        <v>0</v>
      </c>
      <c r="Q940" s="136">
        <v>3.6000000000000002E-4</v>
      </c>
      <c r="R940" s="136">
        <f>Q940*H940</f>
        <v>2.8800000000000002E-3</v>
      </c>
      <c r="S940" s="136">
        <v>0</v>
      </c>
      <c r="T940" s="137">
        <f>S940*H940</f>
        <v>0</v>
      </c>
      <c r="AR940" s="138" t="s">
        <v>240</v>
      </c>
      <c r="AT940" s="138" t="s">
        <v>136</v>
      </c>
      <c r="AU940" s="138" t="s">
        <v>82</v>
      </c>
      <c r="AY940" s="17" t="s">
        <v>134</v>
      </c>
      <c r="BE940" s="139">
        <f>IF(N940="základní",J940,0)</f>
        <v>0</v>
      </c>
      <c r="BF940" s="139">
        <f>IF(N940="snížená",J940,0)</f>
        <v>0</v>
      </c>
      <c r="BG940" s="139">
        <f>IF(N940="zákl. přenesená",J940,0)</f>
        <v>0</v>
      </c>
      <c r="BH940" s="139">
        <f>IF(N940="sníž. přenesená",J940,0)</f>
        <v>0</v>
      </c>
      <c r="BI940" s="139">
        <f>IF(N940="nulová",J940,0)</f>
        <v>0</v>
      </c>
      <c r="BJ940" s="17" t="s">
        <v>82</v>
      </c>
      <c r="BK940" s="139">
        <f>ROUND(I940*H940,2)</f>
        <v>0</v>
      </c>
      <c r="BL940" s="17" t="s">
        <v>240</v>
      </c>
      <c r="BM940" s="138" t="s">
        <v>1181</v>
      </c>
    </row>
    <row r="941" spans="2:65" s="1" customFormat="1" ht="28.8">
      <c r="B941" s="32"/>
      <c r="D941" s="140" t="s">
        <v>143</v>
      </c>
      <c r="F941" s="141" t="s">
        <v>1182</v>
      </c>
      <c r="I941" s="142"/>
      <c r="L941" s="32"/>
      <c r="M941" s="143"/>
      <c r="T941" s="51"/>
      <c r="AT941" s="17" t="s">
        <v>143</v>
      </c>
      <c r="AU941" s="17" t="s">
        <v>82</v>
      </c>
    </row>
    <row r="942" spans="2:65" s="1" customFormat="1">
      <c r="B942" s="32"/>
      <c r="D942" s="144" t="s">
        <v>145</v>
      </c>
      <c r="F942" s="145" t="s">
        <v>1183</v>
      </c>
      <c r="I942" s="142"/>
      <c r="L942" s="32"/>
      <c r="M942" s="143"/>
      <c r="T942" s="51"/>
      <c r="AT942" s="17" t="s">
        <v>145</v>
      </c>
      <c r="AU942" s="17" t="s">
        <v>82</v>
      </c>
    </row>
    <row r="943" spans="2:65" s="1" customFormat="1" ht="24.15" customHeight="1">
      <c r="B943" s="32"/>
      <c r="C943" s="127" t="s">
        <v>1184</v>
      </c>
      <c r="D943" s="127" t="s">
        <v>136</v>
      </c>
      <c r="E943" s="128" t="s">
        <v>1185</v>
      </c>
      <c r="F943" s="129" t="s">
        <v>1186</v>
      </c>
      <c r="G943" s="130" t="s">
        <v>333</v>
      </c>
      <c r="H943" s="131">
        <v>28</v>
      </c>
      <c r="I943" s="132"/>
      <c r="J943" s="133">
        <f>ROUND(I943*H943,2)</f>
        <v>0</v>
      </c>
      <c r="K943" s="129" t="s">
        <v>140</v>
      </c>
      <c r="L943" s="32"/>
      <c r="M943" s="134" t="s">
        <v>19</v>
      </c>
      <c r="N943" s="135" t="s">
        <v>45</v>
      </c>
      <c r="P943" s="136">
        <f>O943*H943</f>
        <v>0</v>
      </c>
      <c r="Q943" s="136">
        <v>2.0999999999999999E-3</v>
      </c>
      <c r="R943" s="136">
        <f>Q943*H943</f>
        <v>5.8799999999999998E-2</v>
      </c>
      <c r="S943" s="136">
        <v>0</v>
      </c>
      <c r="T943" s="137">
        <f>S943*H943</f>
        <v>0</v>
      </c>
      <c r="AR943" s="138" t="s">
        <v>240</v>
      </c>
      <c r="AT943" s="138" t="s">
        <v>136</v>
      </c>
      <c r="AU943" s="138" t="s">
        <v>82</v>
      </c>
      <c r="AY943" s="17" t="s">
        <v>134</v>
      </c>
      <c r="BE943" s="139">
        <f>IF(N943="základní",J943,0)</f>
        <v>0</v>
      </c>
      <c r="BF943" s="139">
        <f>IF(N943="snížená",J943,0)</f>
        <v>0</v>
      </c>
      <c r="BG943" s="139">
        <f>IF(N943="zákl. přenesená",J943,0)</f>
        <v>0</v>
      </c>
      <c r="BH943" s="139">
        <f>IF(N943="sníž. přenesená",J943,0)</f>
        <v>0</v>
      </c>
      <c r="BI943" s="139">
        <f>IF(N943="nulová",J943,0)</f>
        <v>0</v>
      </c>
      <c r="BJ943" s="17" t="s">
        <v>82</v>
      </c>
      <c r="BK943" s="139">
        <f>ROUND(I943*H943,2)</f>
        <v>0</v>
      </c>
      <c r="BL943" s="17" t="s">
        <v>240</v>
      </c>
      <c r="BM943" s="138" t="s">
        <v>1187</v>
      </c>
    </row>
    <row r="944" spans="2:65" s="1" customFormat="1" ht="19.2">
      <c r="B944" s="32"/>
      <c r="D944" s="140" t="s">
        <v>143</v>
      </c>
      <c r="F944" s="141" t="s">
        <v>1188</v>
      </c>
      <c r="I944" s="142"/>
      <c r="L944" s="32"/>
      <c r="M944" s="143"/>
      <c r="T944" s="51"/>
      <c r="AT944" s="17" t="s">
        <v>143</v>
      </c>
      <c r="AU944" s="17" t="s">
        <v>82</v>
      </c>
    </row>
    <row r="945" spans="2:65" s="1" customFormat="1">
      <c r="B945" s="32"/>
      <c r="D945" s="144" t="s">
        <v>145</v>
      </c>
      <c r="F945" s="145" t="s">
        <v>1189</v>
      </c>
      <c r="I945" s="142"/>
      <c r="L945" s="32"/>
      <c r="M945" s="143"/>
      <c r="T945" s="51"/>
      <c r="AT945" s="17" t="s">
        <v>145</v>
      </c>
      <c r="AU945" s="17" t="s">
        <v>82</v>
      </c>
    </row>
    <row r="946" spans="2:65" s="13" customFormat="1">
      <c r="B946" s="152"/>
      <c r="D946" s="140" t="s">
        <v>147</v>
      </c>
      <c r="E946" s="153" t="s">
        <v>19</v>
      </c>
      <c r="F946" s="154" t="s">
        <v>1091</v>
      </c>
      <c r="H946" s="155">
        <v>28</v>
      </c>
      <c r="I946" s="156"/>
      <c r="L946" s="152"/>
      <c r="M946" s="157"/>
      <c r="T946" s="158"/>
      <c r="AT946" s="153" t="s">
        <v>147</v>
      </c>
      <c r="AU946" s="153" t="s">
        <v>82</v>
      </c>
      <c r="AV946" s="13" t="s">
        <v>82</v>
      </c>
      <c r="AW946" s="13" t="s">
        <v>35</v>
      </c>
      <c r="AX946" s="13" t="s">
        <v>78</v>
      </c>
      <c r="AY946" s="153" t="s">
        <v>134</v>
      </c>
    </row>
    <row r="947" spans="2:65" s="1" customFormat="1" ht="24.15" customHeight="1">
      <c r="B947" s="32"/>
      <c r="C947" s="127" t="s">
        <v>1190</v>
      </c>
      <c r="D947" s="127" t="s">
        <v>136</v>
      </c>
      <c r="E947" s="128" t="s">
        <v>1191</v>
      </c>
      <c r="F947" s="129" t="s">
        <v>1192</v>
      </c>
      <c r="G947" s="130" t="s">
        <v>195</v>
      </c>
      <c r="H947" s="131">
        <v>3.734</v>
      </c>
      <c r="I947" s="132"/>
      <c r="J947" s="133">
        <f>ROUND(I947*H947,2)</f>
        <v>0</v>
      </c>
      <c r="K947" s="129" t="s">
        <v>140</v>
      </c>
      <c r="L947" s="32"/>
      <c r="M947" s="134" t="s">
        <v>19</v>
      </c>
      <c r="N947" s="135" t="s">
        <v>45</v>
      </c>
      <c r="P947" s="136">
        <f>O947*H947</f>
        <v>0</v>
      </c>
      <c r="Q947" s="136">
        <v>0</v>
      </c>
      <c r="R947" s="136">
        <f>Q947*H947</f>
        <v>0</v>
      </c>
      <c r="S947" s="136">
        <v>0</v>
      </c>
      <c r="T947" s="137">
        <f>S947*H947</f>
        <v>0</v>
      </c>
      <c r="AR947" s="138" t="s">
        <v>240</v>
      </c>
      <c r="AT947" s="138" t="s">
        <v>136</v>
      </c>
      <c r="AU947" s="138" t="s">
        <v>82</v>
      </c>
      <c r="AY947" s="17" t="s">
        <v>134</v>
      </c>
      <c r="BE947" s="139">
        <f>IF(N947="základní",J947,0)</f>
        <v>0</v>
      </c>
      <c r="BF947" s="139">
        <f>IF(N947="snížená",J947,0)</f>
        <v>0</v>
      </c>
      <c r="BG947" s="139">
        <f>IF(N947="zákl. přenesená",J947,0)</f>
        <v>0</v>
      </c>
      <c r="BH947" s="139">
        <f>IF(N947="sníž. přenesená",J947,0)</f>
        <v>0</v>
      </c>
      <c r="BI947" s="139">
        <f>IF(N947="nulová",J947,0)</f>
        <v>0</v>
      </c>
      <c r="BJ947" s="17" t="s">
        <v>82</v>
      </c>
      <c r="BK947" s="139">
        <f>ROUND(I947*H947,2)</f>
        <v>0</v>
      </c>
      <c r="BL947" s="17" t="s">
        <v>240</v>
      </c>
      <c r="BM947" s="138" t="s">
        <v>1193</v>
      </c>
    </row>
    <row r="948" spans="2:65" s="1" customFormat="1" ht="28.8">
      <c r="B948" s="32"/>
      <c r="D948" s="140" t="s">
        <v>143</v>
      </c>
      <c r="F948" s="141" t="s">
        <v>1194</v>
      </c>
      <c r="I948" s="142"/>
      <c r="L948" s="32"/>
      <c r="M948" s="143"/>
      <c r="T948" s="51"/>
      <c r="AT948" s="17" t="s">
        <v>143</v>
      </c>
      <c r="AU948" s="17" t="s">
        <v>82</v>
      </c>
    </row>
    <row r="949" spans="2:65" s="1" customFormat="1">
      <c r="B949" s="32"/>
      <c r="D949" s="144" t="s">
        <v>145</v>
      </c>
      <c r="F949" s="145" t="s">
        <v>1195</v>
      </c>
      <c r="I949" s="142"/>
      <c r="L949" s="32"/>
      <c r="M949" s="143"/>
      <c r="T949" s="51"/>
      <c r="AT949" s="17" t="s">
        <v>145</v>
      </c>
      <c r="AU949" s="17" t="s">
        <v>82</v>
      </c>
    </row>
    <row r="950" spans="2:65" s="11" customFormat="1" ht="22.95" customHeight="1">
      <c r="B950" s="115"/>
      <c r="D950" s="116" t="s">
        <v>72</v>
      </c>
      <c r="E950" s="125" t="s">
        <v>1196</v>
      </c>
      <c r="F950" s="125" t="s">
        <v>1197</v>
      </c>
      <c r="I950" s="118"/>
      <c r="J950" s="126">
        <f>BK950</f>
        <v>0</v>
      </c>
      <c r="L950" s="115"/>
      <c r="M950" s="120"/>
      <c r="P950" s="121">
        <f>SUM(P951:P970)</f>
        <v>0</v>
      </c>
      <c r="R950" s="121">
        <f>SUM(R951:R970)</f>
        <v>0.12126299999999998</v>
      </c>
      <c r="T950" s="122">
        <f>SUM(T951:T970)</f>
        <v>0</v>
      </c>
      <c r="AR950" s="116" t="s">
        <v>82</v>
      </c>
      <c r="AT950" s="123" t="s">
        <v>72</v>
      </c>
      <c r="AU950" s="123" t="s">
        <v>78</v>
      </c>
      <c r="AY950" s="116" t="s">
        <v>134</v>
      </c>
      <c r="BK950" s="124">
        <f>SUM(BK951:BK970)</f>
        <v>0</v>
      </c>
    </row>
    <row r="951" spans="2:65" s="1" customFormat="1" ht="33" customHeight="1">
      <c r="B951" s="32"/>
      <c r="C951" s="127" t="s">
        <v>1198</v>
      </c>
      <c r="D951" s="127" t="s">
        <v>136</v>
      </c>
      <c r="E951" s="128" t="s">
        <v>1199</v>
      </c>
      <c r="F951" s="129" t="s">
        <v>1200</v>
      </c>
      <c r="G951" s="130" t="s">
        <v>139</v>
      </c>
      <c r="H951" s="131">
        <v>374</v>
      </c>
      <c r="I951" s="132"/>
      <c r="J951" s="133">
        <f>ROUND(I951*H951,2)</f>
        <v>0</v>
      </c>
      <c r="K951" s="129" t="s">
        <v>140</v>
      </c>
      <c r="L951" s="32"/>
      <c r="M951" s="134" t="s">
        <v>19</v>
      </c>
      <c r="N951" s="135" t="s">
        <v>45</v>
      </c>
      <c r="P951" s="136">
        <f>O951*H951</f>
        <v>0</v>
      </c>
      <c r="Q951" s="136">
        <v>0</v>
      </c>
      <c r="R951" s="136">
        <f>Q951*H951</f>
        <v>0</v>
      </c>
      <c r="S951" s="136">
        <v>0</v>
      </c>
      <c r="T951" s="137">
        <f>S951*H951</f>
        <v>0</v>
      </c>
      <c r="AR951" s="138" t="s">
        <v>240</v>
      </c>
      <c r="AT951" s="138" t="s">
        <v>136</v>
      </c>
      <c r="AU951" s="138" t="s">
        <v>82</v>
      </c>
      <c r="AY951" s="17" t="s">
        <v>134</v>
      </c>
      <c r="BE951" s="139">
        <f>IF(N951="základní",J951,0)</f>
        <v>0</v>
      </c>
      <c r="BF951" s="139">
        <f>IF(N951="snížená",J951,0)</f>
        <v>0</v>
      </c>
      <c r="BG951" s="139">
        <f>IF(N951="zákl. přenesená",J951,0)</f>
        <v>0</v>
      </c>
      <c r="BH951" s="139">
        <f>IF(N951="sníž. přenesená",J951,0)</f>
        <v>0</v>
      </c>
      <c r="BI951" s="139">
        <f>IF(N951="nulová",J951,0)</f>
        <v>0</v>
      </c>
      <c r="BJ951" s="17" t="s">
        <v>82</v>
      </c>
      <c r="BK951" s="139">
        <f>ROUND(I951*H951,2)</f>
        <v>0</v>
      </c>
      <c r="BL951" s="17" t="s">
        <v>240</v>
      </c>
      <c r="BM951" s="138" t="s">
        <v>1201</v>
      </c>
    </row>
    <row r="952" spans="2:65" s="1" customFormat="1" ht="19.2">
      <c r="B952" s="32"/>
      <c r="D952" s="140" t="s">
        <v>143</v>
      </c>
      <c r="F952" s="141" t="s">
        <v>1202</v>
      </c>
      <c r="I952" s="142"/>
      <c r="L952" s="32"/>
      <c r="M952" s="143"/>
      <c r="T952" s="51"/>
      <c r="AT952" s="17" t="s">
        <v>143</v>
      </c>
      <c r="AU952" s="17" t="s">
        <v>82</v>
      </c>
    </row>
    <row r="953" spans="2:65" s="1" customFormat="1">
      <c r="B953" s="32"/>
      <c r="D953" s="144" t="s">
        <v>145</v>
      </c>
      <c r="F953" s="145" t="s">
        <v>1203</v>
      </c>
      <c r="I953" s="142"/>
      <c r="L953" s="32"/>
      <c r="M953" s="143"/>
      <c r="T953" s="51"/>
      <c r="AT953" s="17" t="s">
        <v>145</v>
      </c>
      <c r="AU953" s="17" t="s">
        <v>82</v>
      </c>
    </row>
    <row r="954" spans="2:65" s="13" customFormat="1">
      <c r="B954" s="152"/>
      <c r="D954" s="140" t="s">
        <v>147</v>
      </c>
      <c r="E954" s="153" t="s">
        <v>19</v>
      </c>
      <c r="F954" s="154" t="s">
        <v>758</v>
      </c>
      <c r="H954" s="155">
        <v>374</v>
      </c>
      <c r="I954" s="156"/>
      <c r="L954" s="152"/>
      <c r="M954" s="157"/>
      <c r="T954" s="158"/>
      <c r="AT954" s="153" t="s">
        <v>147</v>
      </c>
      <c r="AU954" s="153" t="s">
        <v>82</v>
      </c>
      <c r="AV954" s="13" t="s">
        <v>82</v>
      </c>
      <c r="AW954" s="13" t="s">
        <v>35</v>
      </c>
      <c r="AX954" s="13" t="s">
        <v>78</v>
      </c>
      <c r="AY954" s="153" t="s">
        <v>134</v>
      </c>
    </row>
    <row r="955" spans="2:65" s="1" customFormat="1" ht="37.950000000000003" customHeight="1">
      <c r="B955" s="32"/>
      <c r="C955" s="166" t="s">
        <v>1204</v>
      </c>
      <c r="D955" s="166" t="s">
        <v>217</v>
      </c>
      <c r="E955" s="167" t="s">
        <v>1205</v>
      </c>
      <c r="F955" s="168" t="s">
        <v>1206</v>
      </c>
      <c r="G955" s="169" t="s">
        <v>139</v>
      </c>
      <c r="H955" s="170">
        <v>392.7</v>
      </c>
      <c r="I955" s="171"/>
      <c r="J955" s="172">
        <f>ROUND(I955*H955,2)</f>
        <v>0</v>
      </c>
      <c r="K955" s="168" t="s">
        <v>140</v>
      </c>
      <c r="L955" s="173"/>
      <c r="M955" s="174" t="s">
        <v>19</v>
      </c>
      <c r="N955" s="175" t="s">
        <v>45</v>
      </c>
      <c r="P955" s="136">
        <f>O955*H955</f>
        <v>0</v>
      </c>
      <c r="Q955" s="136">
        <v>1.3999999999999999E-4</v>
      </c>
      <c r="R955" s="136">
        <f>Q955*H955</f>
        <v>5.4977999999999992E-2</v>
      </c>
      <c r="S955" s="136">
        <v>0</v>
      </c>
      <c r="T955" s="137">
        <f>S955*H955</f>
        <v>0</v>
      </c>
      <c r="AR955" s="138" t="s">
        <v>383</v>
      </c>
      <c r="AT955" s="138" t="s">
        <v>217</v>
      </c>
      <c r="AU955" s="138" t="s">
        <v>82</v>
      </c>
      <c r="AY955" s="17" t="s">
        <v>134</v>
      </c>
      <c r="BE955" s="139">
        <f>IF(N955="základní",J955,0)</f>
        <v>0</v>
      </c>
      <c r="BF955" s="139">
        <f>IF(N955="snížená",J955,0)</f>
        <v>0</v>
      </c>
      <c r="BG955" s="139">
        <f>IF(N955="zákl. přenesená",J955,0)</f>
        <v>0</v>
      </c>
      <c r="BH955" s="139">
        <f>IF(N955="sníž. přenesená",J955,0)</f>
        <v>0</v>
      </c>
      <c r="BI955" s="139">
        <f>IF(N955="nulová",J955,0)</f>
        <v>0</v>
      </c>
      <c r="BJ955" s="17" t="s">
        <v>82</v>
      </c>
      <c r="BK955" s="139">
        <f>ROUND(I955*H955,2)</f>
        <v>0</v>
      </c>
      <c r="BL955" s="17" t="s">
        <v>240</v>
      </c>
      <c r="BM955" s="138" t="s">
        <v>1207</v>
      </c>
    </row>
    <row r="956" spans="2:65" s="1" customFormat="1" ht="28.8">
      <c r="B956" s="32"/>
      <c r="D956" s="140" t="s">
        <v>143</v>
      </c>
      <c r="F956" s="141" t="s">
        <v>1206</v>
      </c>
      <c r="I956" s="142"/>
      <c r="L956" s="32"/>
      <c r="M956" s="143"/>
      <c r="T956" s="51"/>
      <c r="AT956" s="17" t="s">
        <v>143</v>
      </c>
      <c r="AU956" s="17" t="s">
        <v>82</v>
      </c>
    </row>
    <row r="957" spans="2:65" s="13" customFormat="1">
      <c r="B957" s="152"/>
      <c r="D957" s="140" t="s">
        <v>147</v>
      </c>
      <c r="F957" s="154" t="s">
        <v>1208</v>
      </c>
      <c r="H957" s="155">
        <v>392.7</v>
      </c>
      <c r="I957" s="156"/>
      <c r="L957" s="152"/>
      <c r="M957" s="157"/>
      <c r="T957" s="158"/>
      <c r="AT957" s="153" t="s">
        <v>147</v>
      </c>
      <c r="AU957" s="153" t="s">
        <v>82</v>
      </c>
      <c r="AV957" s="13" t="s">
        <v>82</v>
      </c>
      <c r="AW957" s="13" t="s">
        <v>4</v>
      </c>
      <c r="AX957" s="13" t="s">
        <v>78</v>
      </c>
      <c r="AY957" s="153" t="s">
        <v>134</v>
      </c>
    </row>
    <row r="958" spans="2:65" s="1" customFormat="1" ht="16.5" customHeight="1">
      <c r="B958" s="32"/>
      <c r="C958" s="127" t="s">
        <v>1209</v>
      </c>
      <c r="D958" s="127" t="s">
        <v>136</v>
      </c>
      <c r="E958" s="128" t="s">
        <v>1210</v>
      </c>
      <c r="F958" s="129" t="s">
        <v>1211</v>
      </c>
      <c r="G958" s="130" t="s">
        <v>333</v>
      </c>
      <c r="H958" s="131">
        <v>935</v>
      </c>
      <c r="I958" s="132"/>
      <c r="J958" s="133">
        <f>ROUND(I958*H958,2)</f>
        <v>0</v>
      </c>
      <c r="K958" s="129" t="s">
        <v>140</v>
      </c>
      <c r="L958" s="32"/>
      <c r="M958" s="134" t="s">
        <v>19</v>
      </c>
      <c r="N958" s="135" t="s">
        <v>45</v>
      </c>
      <c r="P958" s="136">
        <f>O958*H958</f>
        <v>0</v>
      </c>
      <c r="Q958" s="136">
        <v>0</v>
      </c>
      <c r="R958" s="136">
        <f>Q958*H958</f>
        <v>0</v>
      </c>
      <c r="S958" s="136">
        <v>0</v>
      </c>
      <c r="T958" s="137">
        <f>S958*H958</f>
        <v>0</v>
      </c>
      <c r="AR958" s="138" t="s">
        <v>240</v>
      </c>
      <c r="AT958" s="138" t="s">
        <v>136</v>
      </c>
      <c r="AU958" s="138" t="s">
        <v>82</v>
      </c>
      <c r="AY958" s="17" t="s">
        <v>134</v>
      </c>
      <c r="BE958" s="139">
        <f>IF(N958="základní",J958,0)</f>
        <v>0</v>
      </c>
      <c r="BF958" s="139">
        <f>IF(N958="snížená",J958,0)</f>
        <v>0</v>
      </c>
      <c r="BG958" s="139">
        <f>IF(N958="zákl. přenesená",J958,0)</f>
        <v>0</v>
      </c>
      <c r="BH958" s="139">
        <f>IF(N958="sníž. přenesená",J958,0)</f>
        <v>0</v>
      </c>
      <c r="BI958" s="139">
        <f>IF(N958="nulová",J958,0)</f>
        <v>0</v>
      </c>
      <c r="BJ958" s="17" t="s">
        <v>82</v>
      </c>
      <c r="BK958" s="139">
        <f>ROUND(I958*H958,2)</f>
        <v>0</v>
      </c>
      <c r="BL958" s="17" t="s">
        <v>240</v>
      </c>
      <c r="BM958" s="138" t="s">
        <v>1212</v>
      </c>
    </row>
    <row r="959" spans="2:65" s="1" customFormat="1" ht="19.2">
      <c r="B959" s="32"/>
      <c r="D959" s="140" t="s">
        <v>143</v>
      </c>
      <c r="F959" s="141" t="s">
        <v>1213</v>
      </c>
      <c r="I959" s="142"/>
      <c r="L959" s="32"/>
      <c r="M959" s="143"/>
      <c r="T959" s="51"/>
      <c r="AT959" s="17" t="s">
        <v>143</v>
      </c>
      <c r="AU959" s="17" t="s">
        <v>82</v>
      </c>
    </row>
    <row r="960" spans="2:65" s="1" customFormat="1">
      <c r="B960" s="32"/>
      <c r="D960" s="144" t="s">
        <v>145</v>
      </c>
      <c r="F960" s="145" t="s">
        <v>1214</v>
      </c>
      <c r="I960" s="142"/>
      <c r="L960" s="32"/>
      <c r="M960" s="143"/>
      <c r="T960" s="51"/>
      <c r="AT960" s="17" t="s">
        <v>145</v>
      </c>
      <c r="AU960" s="17" t="s">
        <v>82</v>
      </c>
    </row>
    <row r="961" spans="2:65" s="13" customFormat="1">
      <c r="B961" s="152"/>
      <c r="D961" s="140" t="s">
        <v>147</v>
      </c>
      <c r="E961" s="153" t="s">
        <v>19</v>
      </c>
      <c r="F961" s="154" t="s">
        <v>995</v>
      </c>
      <c r="H961" s="155">
        <v>935</v>
      </c>
      <c r="I961" s="156"/>
      <c r="L961" s="152"/>
      <c r="M961" s="157"/>
      <c r="T961" s="158"/>
      <c r="AT961" s="153" t="s">
        <v>147</v>
      </c>
      <c r="AU961" s="153" t="s">
        <v>82</v>
      </c>
      <c r="AV961" s="13" t="s">
        <v>82</v>
      </c>
      <c r="AW961" s="13" t="s">
        <v>35</v>
      </c>
      <c r="AX961" s="13" t="s">
        <v>78</v>
      </c>
      <c r="AY961" s="153" t="s">
        <v>134</v>
      </c>
    </row>
    <row r="962" spans="2:65" s="1" customFormat="1" ht="24.15" customHeight="1">
      <c r="B962" s="32"/>
      <c r="C962" s="166" t="s">
        <v>1215</v>
      </c>
      <c r="D962" s="166" t="s">
        <v>217</v>
      </c>
      <c r="E962" s="167" t="s">
        <v>1216</v>
      </c>
      <c r="F962" s="168" t="s">
        <v>1217</v>
      </c>
      <c r="G962" s="169" t="s">
        <v>333</v>
      </c>
      <c r="H962" s="170">
        <v>1028.5</v>
      </c>
      <c r="I962" s="171"/>
      <c r="J962" s="172">
        <f>ROUND(I962*H962,2)</f>
        <v>0</v>
      </c>
      <c r="K962" s="168" t="s">
        <v>140</v>
      </c>
      <c r="L962" s="173"/>
      <c r="M962" s="174" t="s">
        <v>19</v>
      </c>
      <c r="N962" s="175" t="s">
        <v>45</v>
      </c>
      <c r="P962" s="136">
        <f>O962*H962</f>
        <v>0</v>
      </c>
      <c r="Q962" s="136">
        <v>1.0000000000000001E-5</v>
      </c>
      <c r="R962" s="136">
        <f>Q962*H962</f>
        <v>1.0285000000000001E-2</v>
      </c>
      <c r="S962" s="136">
        <v>0</v>
      </c>
      <c r="T962" s="137">
        <f>S962*H962</f>
        <v>0</v>
      </c>
      <c r="AR962" s="138" t="s">
        <v>383</v>
      </c>
      <c r="AT962" s="138" t="s">
        <v>217</v>
      </c>
      <c r="AU962" s="138" t="s">
        <v>82</v>
      </c>
      <c r="AY962" s="17" t="s">
        <v>134</v>
      </c>
      <c r="BE962" s="139">
        <f>IF(N962="základní",J962,0)</f>
        <v>0</v>
      </c>
      <c r="BF962" s="139">
        <f>IF(N962="snížená",J962,0)</f>
        <v>0</v>
      </c>
      <c r="BG962" s="139">
        <f>IF(N962="zákl. přenesená",J962,0)</f>
        <v>0</v>
      </c>
      <c r="BH962" s="139">
        <f>IF(N962="sníž. přenesená",J962,0)</f>
        <v>0</v>
      </c>
      <c r="BI962" s="139">
        <f>IF(N962="nulová",J962,0)</f>
        <v>0</v>
      </c>
      <c r="BJ962" s="17" t="s">
        <v>82</v>
      </c>
      <c r="BK962" s="139">
        <f>ROUND(I962*H962,2)</f>
        <v>0</v>
      </c>
      <c r="BL962" s="17" t="s">
        <v>240</v>
      </c>
      <c r="BM962" s="138" t="s">
        <v>1218</v>
      </c>
    </row>
    <row r="963" spans="2:65" s="1" customFormat="1" ht="19.2">
      <c r="B963" s="32"/>
      <c r="D963" s="140" t="s">
        <v>143</v>
      </c>
      <c r="F963" s="141" t="s">
        <v>1217</v>
      </c>
      <c r="I963" s="142"/>
      <c r="L963" s="32"/>
      <c r="M963" s="143"/>
      <c r="T963" s="51"/>
      <c r="AT963" s="17" t="s">
        <v>143</v>
      </c>
      <c r="AU963" s="17" t="s">
        <v>82</v>
      </c>
    </row>
    <row r="964" spans="2:65" s="13" customFormat="1">
      <c r="B964" s="152"/>
      <c r="D964" s="140" t="s">
        <v>147</v>
      </c>
      <c r="F964" s="154" t="s">
        <v>1219</v>
      </c>
      <c r="H964" s="155">
        <v>1028.5</v>
      </c>
      <c r="I964" s="156"/>
      <c r="L964" s="152"/>
      <c r="M964" s="157"/>
      <c r="T964" s="158"/>
      <c r="AT964" s="153" t="s">
        <v>147</v>
      </c>
      <c r="AU964" s="153" t="s">
        <v>82</v>
      </c>
      <c r="AV964" s="13" t="s">
        <v>82</v>
      </c>
      <c r="AW964" s="13" t="s">
        <v>4</v>
      </c>
      <c r="AX964" s="13" t="s">
        <v>78</v>
      </c>
      <c r="AY964" s="153" t="s">
        <v>134</v>
      </c>
    </row>
    <row r="965" spans="2:65" s="1" customFormat="1" ht="16.5" customHeight="1">
      <c r="B965" s="32"/>
      <c r="C965" s="127" t="s">
        <v>1220</v>
      </c>
      <c r="D965" s="127" t="s">
        <v>136</v>
      </c>
      <c r="E965" s="128" t="s">
        <v>1221</v>
      </c>
      <c r="F965" s="129" t="s">
        <v>1222</v>
      </c>
      <c r="G965" s="130" t="s">
        <v>139</v>
      </c>
      <c r="H965" s="131">
        <v>400</v>
      </c>
      <c r="I965" s="132"/>
      <c r="J965" s="133">
        <f>ROUND(I965*H965,2)</f>
        <v>0</v>
      </c>
      <c r="K965" s="129" t="s">
        <v>140</v>
      </c>
      <c r="L965" s="32"/>
      <c r="M965" s="134" t="s">
        <v>19</v>
      </c>
      <c r="N965" s="135" t="s">
        <v>45</v>
      </c>
      <c r="P965" s="136">
        <f>O965*H965</f>
        <v>0</v>
      </c>
      <c r="Q965" s="136">
        <v>1.3999999999999999E-4</v>
      </c>
      <c r="R965" s="136">
        <f>Q965*H965</f>
        <v>5.5999999999999994E-2</v>
      </c>
      <c r="S965" s="136">
        <v>0</v>
      </c>
      <c r="T965" s="137">
        <f>S965*H965</f>
        <v>0</v>
      </c>
      <c r="AR965" s="138" t="s">
        <v>141</v>
      </c>
      <c r="AT965" s="138" t="s">
        <v>136</v>
      </c>
      <c r="AU965" s="138" t="s">
        <v>82</v>
      </c>
      <c r="AY965" s="17" t="s">
        <v>134</v>
      </c>
      <c r="BE965" s="139">
        <f>IF(N965="základní",J965,0)</f>
        <v>0</v>
      </c>
      <c r="BF965" s="139">
        <f>IF(N965="snížená",J965,0)</f>
        <v>0</v>
      </c>
      <c r="BG965" s="139">
        <f>IF(N965="zákl. přenesená",J965,0)</f>
        <v>0</v>
      </c>
      <c r="BH965" s="139">
        <f>IF(N965="sníž. přenesená",J965,0)</f>
        <v>0</v>
      </c>
      <c r="BI965" s="139">
        <f>IF(N965="nulová",J965,0)</f>
        <v>0</v>
      </c>
      <c r="BJ965" s="17" t="s">
        <v>82</v>
      </c>
      <c r="BK965" s="139">
        <f>ROUND(I965*H965,2)</f>
        <v>0</v>
      </c>
      <c r="BL965" s="17" t="s">
        <v>141</v>
      </c>
      <c r="BM965" s="138" t="s">
        <v>1223</v>
      </c>
    </row>
    <row r="966" spans="2:65" s="1" customFormat="1">
      <c r="B966" s="32"/>
      <c r="D966" s="140" t="s">
        <v>143</v>
      </c>
      <c r="F966" s="141" t="s">
        <v>1224</v>
      </c>
      <c r="I966" s="142"/>
      <c r="L966" s="32"/>
      <c r="M966" s="143"/>
      <c r="T966" s="51"/>
      <c r="AT966" s="17" t="s">
        <v>143</v>
      </c>
      <c r="AU966" s="17" t="s">
        <v>82</v>
      </c>
    </row>
    <row r="967" spans="2:65" s="1" customFormat="1">
      <c r="B967" s="32"/>
      <c r="D967" s="144" t="s">
        <v>145</v>
      </c>
      <c r="F967" s="145" t="s">
        <v>1225</v>
      </c>
      <c r="I967" s="142"/>
      <c r="L967" s="32"/>
      <c r="M967" s="143"/>
      <c r="T967" s="51"/>
      <c r="AT967" s="17" t="s">
        <v>145</v>
      </c>
      <c r="AU967" s="17" t="s">
        <v>82</v>
      </c>
    </row>
    <row r="968" spans="2:65" s="1" customFormat="1" ht="24.15" customHeight="1">
      <c r="B968" s="32"/>
      <c r="C968" s="127" t="s">
        <v>1226</v>
      </c>
      <c r="D968" s="127" t="s">
        <v>136</v>
      </c>
      <c r="E968" s="128" t="s">
        <v>1227</v>
      </c>
      <c r="F968" s="129" t="s">
        <v>1228</v>
      </c>
      <c r="G968" s="130" t="s">
        <v>195</v>
      </c>
      <c r="H968" s="131">
        <v>6.5000000000000002E-2</v>
      </c>
      <c r="I968" s="132"/>
      <c r="J968" s="133">
        <f>ROUND(I968*H968,2)</f>
        <v>0</v>
      </c>
      <c r="K968" s="129" t="s">
        <v>140</v>
      </c>
      <c r="L968" s="32"/>
      <c r="M968" s="134" t="s">
        <v>19</v>
      </c>
      <c r="N968" s="135" t="s">
        <v>45</v>
      </c>
      <c r="P968" s="136">
        <f>O968*H968</f>
        <v>0</v>
      </c>
      <c r="Q968" s="136">
        <v>0</v>
      </c>
      <c r="R968" s="136">
        <f>Q968*H968</f>
        <v>0</v>
      </c>
      <c r="S968" s="136">
        <v>0</v>
      </c>
      <c r="T968" s="137">
        <f>S968*H968</f>
        <v>0</v>
      </c>
      <c r="AR968" s="138" t="s">
        <v>240</v>
      </c>
      <c r="AT968" s="138" t="s">
        <v>136</v>
      </c>
      <c r="AU968" s="138" t="s">
        <v>82</v>
      </c>
      <c r="AY968" s="17" t="s">
        <v>134</v>
      </c>
      <c r="BE968" s="139">
        <f>IF(N968="základní",J968,0)</f>
        <v>0</v>
      </c>
      <c r="BF968" s="139">
        <f>IF(N968="snížená",J968,0)</f>
        <v>0</v>
      </c>
      <c r="BG968" s="139">
        <f>IF(N968="zákl. přenesená",J968,0)</f>
        <v>0</v>
      </c>
      <c r="BH968" s="139">
        <f>IF(N968="sníž. přenesená",J968,0)</f>
        <v>0</v>
      </c>
      <c r="BI968" s="139">
        <f>IF(N968="nulová",J968,0)</f>
        <v>0</v>
      </c>
      <c r="BJ968" s="17" t="s">
        <v>82</v>
      </c>
      <c r="BK968" s="139">
        <f>ROUND(I968*H968,2)</f>
        <v>0</v>
      </c>
      <c r="BL968" s="17" t="s">
        <v>240</v>
      </c>
      <c r="BM968" s="138" t="s">
        <v>1229</v>
      </c>
    </row>
    <row r="969" spans="2:65" s="1" customFormat="1" ht="28.8">
      <c r="B969" s="32"/>
      <c r="D969" s="140" t="s">
        <v>143</v>
      </c>
      <c r="F969" s="141" t="s">
        <v>1230</v>
      </c>
      <c r="I969" s="142"/>
      <c r="L969" s="32"/>
      <c r="M969" s="143"/>
      <c r="T969" s="51"/>
      <c r="AT969" s="17" t="s">
        <v>143</v>
      </c>
      <c r="AU969" s="17" t="s">
        <v>82</v>
      </c>
    </row>
    <row r="970" spans="2:65" s="1" customFormat="1">
      <c r="B970" s="32"/>
      <c r="D970" s="144" t="s">
        <v>145</v>
      </c>
      <c r="F970" s="145" t="s">
        <v>1231</v>
      </c>
      <c r="I970" s="142"/>
      <c r="L970" s="32"/>
      <c r="M970" s="143"/>
      <c r="T970" s="51"/>
      <c r="AT970" s="17" t="s">
        <v>145</v>
      </c>
      <c r="AU970" s="17" t="s">
        <v>82</v>
      </c>
    </row>
    <row r="971" spans="2:65" s="11" customFormat="1" ht="22.95" customHeight="1">
      <c r="B971" s="115"/>
      <c r="D971" s="116" t="s">
        <v>72</v>
      </c>
      <c r="E971" s="125" t="s">
        <v>1232</v>
      </c>
      <c r="F971" s="125" t="s">
        <v>1233</v>
      </c>
      <c r="I971" s="118"/>
      <c r="J971" s="126">
        <f>BK971</f>
        <v>0</v>
      </c>
      <c r="L971" s="115"/>
      <c r="M971" s="120"/>
      <c r="P971" s="121">
        <f>SUM(P972:P994)</f>
        <v>0</v>
      </c>
      <c r="R971" s="121">
        <f>SUM(R972:R994)</f>
        <v>0</v>
      </c>
      <c r="T971" s="122">
        <f>SUM(T972:T994)</f>
        <v>6.3200000000000006E-2</v>
      </c>
      <c r="AR971" s="116" t="s">
        <v>82</v>
      </c>
      <c r="AT971" s="123" t="s">
        <v>72</v>
      </c>
      <c r="AU971" s="123" t="s">
        <v>78</v>
      </c>
      <c r="AY971" s="116" t="s">
        <v>134</v>
      </c>
      <c r="BK971" s="124">
        <f>SUM(BK972:BK994)</f>
        <v>0</v>
      </c>
    </row>
    <row r="972" spans="2:65" s="1" customFormat="1" ht="24.15" customHeight="1">
      <c r="B972" s="32"/>
      <c r="C972" s="127" t="s">
        <v>1234</v>
      </c>
      <c r="D972" s="127" t="s">
        <v>136</v>
      </c>
      <c r="E972" s="128" t="s">
        <v>1235</v>
      </c>
      <c r="F972" s="129" t="s">
        <v>1236</v>
      </c>
      <c r="G972" s="130" t="s">
        <v>561</v>
      </c>
      <c r="H972" s="131">
        <v>8</v>
      </c>
      <c r="I972" s="132"/>
      <c r="J972" s="133">
        <f>ROUND(I972*H972,2)</f>
        <v>0</v>
      </c>
      <c r="K972" s="129" t="s">
        <v>140</v>
      </c>
      <c r="L972" s="32"/>
      <c r="M972" s="134" t="s">
        <v>19</v>
      </c>
      <c r="N972" s="135" t="s">
        <v>45</v>
      </c>
      <c r="P972" s="136">
        <f>O972*H972</f>
        <v>0</v>
      </c>
      <c r="Q972" s="136">
        <v>0</v>
      </c>
      <c r="R972" s="136">
        <f>Q972*H972</f>
        <v>0</v>
      </c>
      <c r="S972" s="136">
        <v>4.0000000000000002E-4</v>
      </c>
      <c r="T972" s="137">
        <f>S972*H972</f>
        <v>3.2000000000000002E-3</v>
      </c>
      <c r="AR972" s="138" t="s">
        <v>240</v>
      </c>
      <c r="AT972" s="138" t="s">
        <v>136</v>
      </c>
      <c r="AU972" s="138" t="s">
        <v>82</v>
      </c>
      <c r="AY972" s="17" t="s">
        <v>134</v>
      </c>
      <c r="BE972" s="139">
        <f>IF(N972="základní",J972,0)</f>
        <v>0</v>
      </c>
      <c r="BF972" s="139">
        <f>IF(N972="snížená",J972,0)</f>
        <v>0</v>
      </c>
      <c r="BG972" s="139">
        <f>IF(N972="zákl. přenesená",J972,0)</f>
        <v>0</v>
      </c>
      <c r="BH972" s="139">
        <f>IF(N972="sníž. přenesená",J972,0)</f>
        <v>0</v>
      </c>
      <c r="BI972" s="139">
        <f>IF(N972="nulová",J972,0)</f>
        <v>0</v>
      </c>
      <c r="BJ972" s="17" t="s">
        <v>82</v>
      </c>
      <c r="BK972" s="139">
        <f>ROUND(I972*H972,2)</f>
        <v>0</v>
      </c>
      <c r="BL972" s="17" t="s">
        <v>240</v>
      </c>
      <c r="BM972" s="138" t="s">
        <v>1237</v>
      </c>
    </row>
    <row r="973" spans="2:65" s="1" customFormat="1" ht="19.2">
      <c r="B973" s="32"/>
      <c r="D973" s="140" t="s">
        <v>143</v>
      </c>
      <c r="F973" s="141" t="s">
        <v>1238</v>
      </c>
      <c r="I973" s="142"/>
      <c r="L973" s="32"/>
      <c r="M973" s="143"/>
      <c r="T973" s="51"/>
      <c r="AT973" s="17" t="s">
        <v>143</v>
      </c>
      <c r="AU973" s="17" t="s">
        <v>82</v>
      </c>
    </row>
    <row r="974" spans="2:65" s="1" customFormat="1">
      <c r="B974" s="32"/>
      <c r="D974" s="144" t="s">
        <v>145</v>
      </c>
      <c r="F974" s="145" t="s">
        <v>1239</v>
      </c>
      <c r="I974" s="142"/>
      <c r="L974" s="32"/>
      <c r="M974" s="143"/>
      <c r="T974" s="51"/>
      <c r="AT974" s="17" t="s">
        <v>145</v>
      </c>
      <c r="AU974" s="17" t="s">
        <v>82</v>
      </c>
    </row>
    <row r="975" spans="2:65" s="1" customFormat="1" ht="16.5" customHeight="1">
      <c r="B975" s="32"/>
      <c r="C975" s="127" t="s">
        <v>1240</v>
      </c>
      <c r="D975" s="127" t="s">
        <v>136</v>
      </c>
      <c r="E975" s="128" t="s">
        <v>1241</v>
      </c>
      <c r="F975" s="129" t="s">
        <v>1242</v>
      </c>
      <c r="G975" s="130" t="s">
        <v>333</v>
      </c>
      <c r="H975" s="131">
        <v>1</v>
      </c>
      <c r="I975" s="132"/>
      <c r="J975" s="133">
        <f>ROUND(I975*H975,2)</f>
        <v>0</v>
      </c>
      <c r="K975" s="129" t="s">
        <v>140</v>
      </c>
      <c r="L975" s="32"/>
      <c r="M975" s="134" t="s">
        <v>19</v>
      </c>
      <c r="N975" s="135" t="s">
        <v>45</v>
      </c>
      <c r="P975" s="136">
        <f>O975*H975</f>
        <v>0</v>
      </c>
      <c r="Q975" s="136">
        <v>0</v>
      </c>
      <c r="R975" s="136">
        <f>Q975*H975</f>
        <v>0</v>
      </c>
      <c r="S975" s="136">
        <v>0</v>
      </c>
      <c r="T975" s="137">
        <f>S975*H975</f>
        <v>0</v>
      </c>
      <c r="AR975" s="138" t="s">
        <v>240</v>
      </c>
      <c r="AT975" s="138" t="s">
        <v>136</v>
      </c>
      <c r="AU975" s="138" t="s">
        <v>82</v>
      </c>
      <c r="AY975" s="17" t="s">
        <v>134</v>
      </c>
      <c r="BE975" s="139">
        <f>IF(N975="základní",J975,0)</f>
        <v>0</v>
      </c>
      <c r="BF975" s="139">
        <f>IF(N975="snížená",J975,0)</f>
        <v>0</v>
      </c>
      <c r="BG975" s="139">
        <f>IF(N975="zákl. přenesená",J975,0)</f>
        <v>0</v>
      </c>
      <c r="BH975" s="139">
        <f>IF(N975="sníž. přenesená",J975,0)</f>
        <v>0</v>
      </c>
      <c r="BI975" s="139">
        <f>IF(N975="nulová",J975,0)</f>
        <v>0</v>
      </c>
      <c r="BJ975" s="17" t="s">
        <v>82</v>
      </c>
      <c r="BK975" s="139">
        <f>ROUND(I975*H975,2)</f>
        <v>0</v>
      </c>
      <c r="BL975" s="17" t="s">
        <v>240</v>
      </c>
      <c r="BM975" s="138" t="s">
        <v>1243</v>
      </c>
    </row>
    <row r="976" spans="2:65" s="1" customFormat="1">
      <c r="B976" s="32"/>
      <c r="D976" s="140" t="s">
        <v>143</v>
      </c>
      <c r="F976" s="141" t="s">
        <v>1244</v>
      </c>
      <c r="I976" s="142"/>
      <c r="L976" s="32"/>
      <c r="M976" s="143"/>
      <c r="T976" s="51"/>
      <c r="AT976" s="17" t="s">
        <v>143</v>
      </c>
      <c r="AU976" s="17" t="s">
        <v>82</v>
      </c>
    </row>
    <row r="977" spans="2:65" s="1" customFormat="1">
      <c r="B977" s="32"/>
      <c r="D977" s="144" t="s">
        <v>145</v>
      </c>
      <c r="F977" s="145" t="s">
        <v>1245</v>
      </c>
      <c r="I977" s="142"/>
      <c r="L977" s="32"/>
      <c r="M977" s="143"/>
      <c r="T977" s="51"/>
      <c r="AT977" s="17" t="s">
        <v>145</v>
      </c>
      <c r="AU977" s="17" t="s">
        <v>82</v>
      </c>
    </row>
    <row r="978" spans="2:65" s="1" customFormat="1" ht="16.5" customHeight="1">
      <c r="B978" s="32"/>
      <c r="C978" s="166" t="s">
        <v>1246</v>
      </c>
      <c r="D978" s="166" t="s">
        <v>217</v>
      </c>
      <c r="E978" s="167" t="s">
        <v>1247</v>
      </c>
      <c r="F978" s="168" t="s">
        <v>1248</v>
      </c>
      <c r="G978" s="169" t="s">
        <v>1249</v>
      </c>
      <c r="H978" s="170">
        <v>1</v>
      </c>
      <c r="I978" s="171"/>
      <c r="J978" s="172">
        <f>ROUND(I978*H978,2)</f>
        <v>0</v>
      </c>
      <c r="K978" s="168" t="s">
        <v>19</v>
      </c>
      <c r="L978" s="173"/>
      <c r="M978" s="174" t="s">
        <v>19</v>
      </c>
      <c r="N978" s="175" t="s">
        <v>45</v>
      </c>
      <c r="P978" s="136">
        <f>O978*H978</f>
        <v>0</v>
      </c>
      <c r="Q978" s="136">
        <v>0</v>
      </c>
      <c r="R978" s="136">
        <f>Q978*H978</f>
        <v>0</v>
      </c>
      <c r="S978" s="136">
        <v>0</v>
      </c>
      <c r="T978" s="137">
        <f>S978*H978</f>
        <v>0</v>
      </c>
      <c r="AR978" s="138" t="s">
        <v>383</v>
      </c>
      <c r="AT978" s="138" t="s">
        <v>217</v>
      </c>
      <c r="AU978" s="138" t="s">
        <v>82</v>
      </c>
      <c r="AY978" s="17" t="s">
        <v>134</v>
      </c>
      <c r="BE978" s="139">
        <f>IF(N978="základní",J978,0)</f>
        <v>0</v>
      </c>
      <c r="BF978" s="139">
        <f>IF(N978="snížená",J978,0)</f>
        <v>0</v>
      </c>
      <c r="BG978" s="139">
        <f>IF(N978="zákl. přenesená",J978,0)</f>
        <v>0</v>
      </c>
      <c r="BH978" s="139">
        <f>IF(N978="sníž. přenesená",J978,0)</f>
        <v>0</v>
      </c>
      <c r="BI978" s="139">
        <f>IF(N978="nulová",J978,0)</f>
        <v>0</v>
      </c>
      <c r="BJ978" s="17" t="s">
        <v>82</v>
      </c>
      <c r="BK978" s="139">
        <f>ROUND(I978*H978,2)</f>
        <v>0</v>
      </c>
      <c r="BL978" s="17" t="s">
        <v>240</v>
      </c>
      <c r="BM978" s="138" t="s">
        <v>1250</v>
      </c>
    </row>
    <row r="979" spans="2:65" s="1" customFormat="1">
      <c r="B979" s="32"/>
      <c r="D979" s="140" t="s">
        <v>143</v>
      </c>
      <c r="F979" s="141" t="s">
        <v>1248</v>
      </c>
      <c r="I979" s="142"/>
      <c r="L979" s="32"/>
      <c r="M979" s="143"/>
      <c r="T979" s="51"/>
      <c r="AT979" s="17" t="s">
        <v>143</v>
      </c>
      <c r="AU979" s="17" t="s">
        <v>82</v>
      </c>
    </row>
    <row r="980" spans="2:65" s="1" customFormat="1" ht="16.5" customHeight="1">
      <c r="B980" s="32"/>
      <c r="C980" s="166" t="s">
        <v>1251</v>
      </c>
      <c r="D980" s="166" t="s">
        <v>217</v>
      </c>
      <c r="E980" s="167" t="s">
        <v>1252</v>
      </c>
      <c r="F980" s="168" t="s">
        <v>1253</v>
      </c>
      <c r="G980" s="169" t="s">
        <v>1249</v>
      </c>
      <c r="H980" s="170">
        <v>2</v>
      </c>
      <c r="I980" s="171"/>
      <c r="J980" s="172">
        <f>ROUND(I980*H980,2)</f>
        <v>0</v>
      </c>
      <c r="K980" s="168" t="s">
        <v>19</v>
      </c>
      <c r="L980" s="173"/>
      <c r="M980" s="174" t="s">
        <v>19</v>
      </c>
      <c r="N980" s="175" t="s">
        <v>45</v>
      </c>
      <c r="P980" s="136">
        <f>O980*H980</f>
        <v>0</v>
      </c>
      <c r="Q980" s="136">
        <v>0</v>
      </c>
      <c r="R980" s="136">
        <f>Q980*H980</f>
        <v>0</v>
      </c>
      <c r="S980" s="136">
        <v>0</v>
      </c>
      <c r="T980" s="137">
        <f>S980*H980</f>
        <v>0</v>
      </c>
      <c r="AR980" s="138" t="s">
        <v>383</v>
      </c>
      <c r="AT980" s="138" t="s">
        <v>217</v>
      </c>
      <c r="AU980" s="138" t="s">
        <v>82</v>
      </c>
      <c r="AY980" s="17" t="s">
        <v>134</v>
      </c>
      <c r="BE980" s="139">
        <f>IF(N980="základní",J980,0)</f>
        <v>0</v>
      </c>
      <c r="BF980" s="139">
        <f>IF(N980="snížená",J980,0)</f>
        <v>0</v>
      </c>
      <c r="BG980" s="139">
        <f>IF(N980="zákl. přenesená",J980,0)</f>
        <v>0</v>
      </c>
      <c r="BH980" s="139">
        <f>IF(N980="sníž. přenesená",J980,0)</f>
        <v>0</v>
      </c>
      <c r="BI980" s="139">
        <f>IF(N980="nulová",J980,0)</f>
        <v>0</v>
      </c>
      <c r="BJ980" s="17" t="s">
        <v>82</v>
      </c>
      <c r="BK980" s="139">
        <f>ROUND(I980*H980,2)</f>
        <v>0</v>
      </c>
      <c r="BL980" s="17" t="s">
        <v>240</v>
      </c>
      <c r="BM980" s="138" t="s">
        <v>1254</v>
      </c>
    </row>
    <row r="981" spans="2:65" s="1" customFormat="1">
      <c r="B981" s="32"/>
      <c r="D981" s="140" t="s">
        <v>143</v>
      </c>
      <c r="F981" s="141" t="s">
        <v>1253</v>
      </c>
      <c r="I981" s="142"/>
      <c r="L981" s="32"/>
      <c r="M981" s="143"/>
      <c r="T981" s="51"/>
      <c r="AT981" s="17" t="s">
        <v>143</v>
      </c>
      <c r="AU981" s="17" t="s">
        <v>82</v>
      </c>
    </row>
    <row r="982" spans="2:65" s="1" customFormat="1" ht="16.5" customHeight="1">
      <c r="B982" s="32"/>
      <c r="C982" s="166" t="s">
        <v>1255</v>
      </c>
      <c r="D982" s="166" t="s">
        <v>217</v>
      </c>
      <c r="E982" s="167" t="s">
        <v>1256</v>
      </c>
      <c r="F982" s="168" t="s">
        <v>1257</v>
      </c>
      <c r="G982" s="169" t="s">
        <v>1249</v>
      </c>
      <c r="H982" s="170">
        <v>2</v>
      </c>
      <c r="I982" s="171"/>
      <c r="J982" s="172">
        <f>ROUND(I982*H982,2)</f>
        <v>0</v>
      </c>
      <c r="K982" s="168" t="s">
        <v>19</v>
      </c>
      <c r="L982" s="173"/>
      <c r="M982" s="174" t="s">
        <v>19</v>
      </c>
      <c r="N982" s="175" t="s">
        <v>45</v>
      </c>
      <c r="P982" s="136">
        <f>O982*H982</f>
        <v>0</v>
      </c>
      <c r="Q982" s="136">
        <v>0</v>
      </c>
      <c r="R982" s="136">
        <f>Q982*H982</f>
        <v>0</v>
      </c>
      <c r="S982" s="136">
        <v>0</v>
      </c>
      <c r="T982" s="137">
        <f>S982*H982</f>
        <v>0</v>
      </c>
      <c r="AR982" s="138" t="s">
        <v>383</v>
      </c>
      <c r="AT982" s="138" t="s">
        <v>217</v>
      </c>
      <c r="AU982" s="138" t="s">
        <v>82</v>
      </c>
      <c r="AY982" s="17" t="s">
        <v>134</v>
      </c>
      <c r="BE982" s="139">
        <f>IF(N982="základní",J982,0)</f>
        <v>0</v>
      </c>
      <c r="BF982" s="139">
        <f>IF(N982="snížená",J982,0)</f>
        <v>0</v>
      </c>
      <c r="BG982" s="139">
        <f>IF(N982="zákl. přenesená",J982,0)</f>
        <v>0</v>
      </c>
      <c r="BH982" s="139">
        <f>IF(N982="sníž. přenesená",J982,0)</f>
        <v>0</v>
      </c>
      <c r="BI982" s="139">
        <f>IF(N982="nulová",J982,0)</f>
        <v>0</v>
      </c>
      <c r="BJ982" s="17" t="s">
        <v>82</v>
      </c>
      <c r="BK982" s="139">
        <f>ROUND(I982*H982,2)</f>
        <v>0</v>
      </c>
      <c r="BL982" s="17" t="s">
        <v>240</v>
      </c>
      <c r="BM982" s="138" t="s">
        <v>1258</v>
      </c>
    </row>
    <row r="983" spans="2:65" s="1" customFormat="1">
      <c r="B983" s="32"/>
      <c r="D983" s="140" t="s">
        <v>143</v>
      </c>
      <c r="F983" s="141" t="s">
        <v>1257</v>
      </c>
      <c r="I983" s="142"/>
      <c r="L983" s="32"/>
      <c r="M983" s="143"/>
      <c r="T983" s="51"/>
      <c r="AT983" s="17" t="s">
        <v>143</v>
      </c>
      <c r="AU983" s="17" t="s">
        <v>82</v>
      </c>
    </row>
    <row r="984" spans="2:65" s="1" customFormat="1" ht="21.75" customHeight="1">
      <c r="B984" s="32"/>
      <c r="C984" s="127" t="s">
        <v>1259</v>
      </c>
      <c r="D984" s="127" t="s">
        <v>136</v>
      </c>
      <c r="E984" s="128" t="s">
        <v>1260</v>
      </c>
      <c r="F984" s="129" t="s">
        <v>1261</v>
      </c>
      <c r="G984" s="130" t="s">
        <v>333</v>
      </c>
      <c r="H984" s="131">
        <v>1</v>
      </c>
      <c r="I984" s="132"/>
      <c r="J984" s="133">
        <f>ROUND(I984*H984,2)</f>
        <v>0</v>
      </c>
      <c r="K984" s="129" t="s">
        <v>140</v>
      </c>
      <c r="L984" s="32"/>
      <c r="M984" s="134" t="s">
        <v>19</v>
      </c>
      <c r="N984" s="135" t="s">
        <v>45</v>
      </c>
      <c r="P984" s="136">
        <f>O984*H984</f>
        <v>0</v>
      </c>
      <c r="Q984" s="136">
        <v>0</v>
      </c>
      <c r="R984" s="136">
        <f>Q984*H984</f>
        <v>0</v>
      </c>
      <c r="S984" s="136">
        <v>3.5000000000000003E-2</v>
      </c>
      <c r="T984" s="137">
        <f>S984*H984</f>
        <v>3.5000000000000003E-2</v>
      </c>
      <c r="AR984" s="138" t="s">
        <v>240</v>
      </c>
      <c r="AT984" s="138" t="s">
        <v>136</v>
      </c>
      <c r="AU984" s="138" t="s">
        <v>82</v>
      </c>
      <c r="AY984" s="17" t="s">
        <v>134</v>
      </c>
      <c r="BE984" s="139">
        <f>IF(N984="základní",J984,0)</f>
        <v>0</v>
      </c>
      <c r="BF984" s="139">
        <f>IF(N984="snížená",J984,0)</f>
        <v>0</v>
      </c>
      <c r="BG984" s="139">
        <f>IF(N984="zákl. přenesená",J984,0)</f>
        <v>0</v>
      </c>
      <c r="BH984" s="139">
        <f>IF(N984="sníž. přenesená",J984,0)</f>
        <v>0</v>
      </c>
      <c r="BI984" s="139">
        <f>IF(N984="nulová",J984,0)</f>
        <v>0</v>
      </c>
      <c r="BJ984" s="17" t="s">
        <v>82</v>
      </c>
      <c r="BK984" s="139">
        <f>ROUND(I984*H984,2)</f>
        <v>0</v>
      </c>
      <c r="BL984" s="17" t="s">
        <v>240</v>
      </c>
      <c r="BM984" s="138" t="s">
        <v>1262</v>
      </c>
    </row>
    <row r="985" spans="2:65" s="1" customFormat="1">
      <c r="B985" s="32"/>
      <c r="D985" s="140" t="s">
        <v>143</v>
      </c>
      <c r="F985" s="141" t="s">
        <v>1263</v>
      </c>
      <c r="I985" s="142"/>
      <c r="L985" s="32"/>
      <c r="M985" s="143"/>
      <c r="T985" s="51"/>
      <c r="AT985" s="17" t="s">
        <v>143</v>
      </c>
      <c r="AU985" s="17" t="s">
        <v>82</v>
      </c>
    </row>
    <row r="986" spans="2:65" s="1" customFormat="1">
      <c r="B986" s="32"/>
      <c r="D986" s="144" t="s">
        <v>145</v>
      </c>
      <c r="F986" s="145" t="s">
        <v>1264</v>
      </c>
      <c r="I986" s="142"/>
      <c r="L986" s="32"/>
      <c r="M986" s="143"/>
      <c r="T986" s="51"/>
      <c r="AT986" s="17" t="s">
        <v>145</v>
      </c>
      <c r="AU986" s="17" t="s">
        <v>82</v>
      </c>
    </row>
    <row r="987" spans="2:65" s="1" customFormat="1" ht="24.15" customHeight="1">
      <c r="B987" s="32"/>
      <c r="C987" s="127" t="s">
        <v>1265</v>
      </c>
      <c r="D987" s="127" t="s">
        <v>136</v>
      </c>
      <c r="E987" s="128" t="s">
        <v>1266</v>
      </c>
      <c r="F987" s="129" t="s">
        <v>1267</v>
      </c>
      <c r="G987" s="130" t="s">
        <v>231</v>
      </c>
      <c r="H987" s="131">
        <v>25</v>
      </c>
      <c r="I987" s="132"/>
      <c r="J987" s="133">
        <f>ROUND(I987*H987,2)</f>
        <v>0</v>
      </c>
      <c r="K987" s="129" t="s">
        <v>140</v>
      </c>
      <c r="L987" s="32"/>
      <c r="M987" s="134" t="s">
        <v>19</v>
      </c>
      <c r="N987" s="135" t="s">
        <v>45</v>
      </c>
      <c r="P987" s="136">
        <f>O987*H987</f>
        <v>0</v>
      </c>
      <c r="Q987" s="136">
        <v>0</v>
      </c>
      <c r="R987" s="136">
        <f>Q987*H987</f>
        <v>0</v>
      </c>
      <c r="S987" s="136">
        <v>1E-3</v>
      </c>
      <c r="T987" s="137">
        <f>S987*H987</f>
        <v>2.5000000000000001E-2</v>
      </c>
      <c r="AR987" s="138" t="s">
        <v>240</v>
      </c>
      <c r="AT987" s="138" t="s">
        <v>136</v>
      </c>
      <c r="AU987" s="138" t="s">
        <v>82</v>
      </c>
      <c r="AY987" s="17" t="s">
        <v>134</v>
      </c>
      <c r="BE987" s="139">
        <f>IF(N987="základní",J987,0)</f>
        <v>0</v>
      </c>
      <c r="BF987" s="139">
        <f>IF(N987="snížená",J987,0)</f>
        <v>0</v>
      </c>
      <c r="BG987" s="139">
        <f>IF(N987="zákl. přenesená",J987,0)</f>
        <v>0</v>
      </c>
      <c r="BH987" s="139">
        <f>IF(N987="sníž. přenesená",J987,0)</f>
        <v>0</v>
      </c>
      <c r="BI987" s="139">
        <f>IF(N987="nulová",J987,0)</f>
        <v>0</v>
      </c>
      <c r="BJ987" s="17" t="s">
        <v>82</v>
      </c>
      <c r="BK987" s="139">
        <f>ROUND(I987*H987,2)</f>
        <v>0</v>
      </c>
      <c r="BL987" s="17" t="s">
        <v>240</v>
      </c>
      <c r="BM987" s="138" t="s">
        <v>1268</v>
      </c>
    </row>
    <row r="988" spans="2:65" s="1" customFormat="1" ht="19.2">
      <c r="B988" s="32"/>
      <c r="D988" s="140" t="s">
        <v>143</v>
      </c>
      <c r="F988" s="141" t="s">
        <v>1269</v>
      </c>
      <c r="I988" s="142"/>
      <c r="L988" s="32"/>
      <c r="M988" s="143"/>
      <c r="T988" s="51"/>
      <c r="AT988" s="17" t="s">
        <v>143</v>
      </c>
      <c r="AU988" s="17" t="s">
        <v>82</v>
      </c>
    </row>
    <row r="989" spans="2:65" s="1" customFormat="1">
      <c r="B989" s="32"/>
      <c r="D989" s="144" t="s">
        <v>145</v>
      </c>
      <c r="F989" s="145" t="s">
        <v>1270</v>
      </c>
      <c r="I989" s="142"/>
      <c r="L989" s="32"/>
      <c r="M989" s="143"/>
      <c r="T989" s="51"/>
      <c r="AT989" s="17" t="s">
        <v>145</v>
      </c>
      <c r="AU989" s="17" t="s">
        <v>82</v>
      </c>
    </row>
    <row r="990" spans="2:65" s="12" customFormat="1">
      <c r="B990" s="146"/>
      <c r="D990" s="140" t="s">
        <v>147</v>
      </c>
      <c r="E990" s="147" t="s">
        <v>19</v>
      </c>
      <c r="F990" s="148" t="s">
        <v>1271</v>
      </c>
      <c r="H990" s="147" t="s">
        <v>19</v>
      </c>
      <c r="I990" s="149"/>
      <c r="L990" s="146"/>
      <c r="M990" s="150"/>
      <c r="T990" s="151"/>
      <c r="AT990" s="147" t="s">
        <v>147</v>
      </c>
      <c r="AU990" s="147" t="s">
        <v>82</v>
      </c>
      <c r="AV990" s="12" t="s">
        <v>78</v>
      </c>
      <c r="AW990" s="12" t="s">
        <v>35</v>
      </c>
      <c r="AX990" s="12" t="s">
        <v>73</v>
      </c>
      <c r="AY990" s="147" t="s">
        <v>134</v>
      </c>
    </row>
    <row r="991" spans="2:65" s="13" customFormat="1">
      <c r="B991" s="152"/>
      <c r="D991" s="140" t="s">
        <v>147</v>
      </c>
      <c r="E991" s="153" t="s">
        <v>19</v>
      </c>
      <c r="F991" s="154" t="s">
        <v>317</v>
      </c>
      <c r="H991" s="155">
        <v>25</v>
      </c>
      <c r="I991" s="156"/>
      <c r="L991" s="152"/>
      <c r="M991" s="157"/>
      <c r="T991" s="158"/>
      <c r="AT991" s="153" t="s">
        <v>147</v>
      </c>
      <c r="AU991" s="153" t="s">
        <v>82</v>
      </c>
      <c r="AV991" s="13" t="s">
        <v>82</v>
      </c>
      <c r="AW991" s="13" t="s">
        <v>35</v>
      </c>
      <c r="AX991" s="13" t="s">
        <v>78</v>
      </c>
      <c r="AY991" s="153" t="s">
        <v>134</v>
      </c>
    </row>
    <row r="992" spans="2:65" s="1" customFormat="1" ht="24.15" customHeight="1">
      <c r="B992" s="32"/>
      <c r="C992" s="127" t="s">
        <v>1272</v>
      </c>
      <c r="D992" s="127" t="s">
        <v>136</v>
      </c>
      <c r="E992" s="128" t="s">
        <v>1273</v>
      </c>
      <c r="F992" s="129" t="s">
        <v>1274</v>
      </c>
      <c r="G992" s="130" t="s">
        <v>746</v>
      </c>
      <c r="H992" s="176"/>
      <c r="I992" s="132"/>
      <c r="J992" s="133">
        <f>ROUND(I992*H992,2)</f>
        <v>0</v>
      </c>
      <c r="K992" s="129" t="s">
        <v>140</v>
      </c>
      <c r="L992" s="32"/>
      <c r="M992" s="134" t="s">
        <v>19</v>
      </c>
      <c r="N992" s="135" t="s">
        <v>45</v>
      </c>
      <c r="P992" s="136">
        <f>O992*H992</f>
        <v>0</v>
      </c>
      <c r="Q992" s="136">
        <v>0</v>
      </c>
      <c r="R992" s="136">
        <f>Q992*H992</f>
        <v>0</v>
      </c>
      <c r="S992" s="136">
        <v>0</v>
      </c>
      <c r="T992" s="137">
        <f>S992*H992</f>
        <v>0</v>
      </c>
      <c r="AR992" s="138" t="s">
        <v>240</v>
      </c>
      <c r="AT992" s="138" t="s">
        <v>136</v>
      </c>
      <c r="AU992" s="138" t="s">
        <v>82</v>
      </c>
      <c r="AY992" s="17" t="s">
        <v>134</v>
      </c>
      <c r="BE992" s="139">
        <f>IF(N992="základní",J992,0)</f>
        <v>0</v>
      </c>
      <c r="BF992" s="139">
        <f>IF(N992="snížená",J992,0)</f>
        <v>0</v>
      </c>
      <c r="BG992" s="139">
        <f>IF(N992="zákl. přenesená",J992,0)</f>
        <v>0</v>
      </c>
      <c r="BH992" s="139">
        <f>IF(N992="sníž. přenesená",J992,0)</f>
        <v>0</v>
      </c>
      <c r="BI992" s="139">
        <f>IF(N992="nulová",J992,0)</f>
        <v>0</v>
      </c>
      <c r="BJ992" s="17" t="s">
        <v>82</v>
      </c>
      <c r="BK992" s="139">
        <f>ROUND(I992*H992,2)</f>
        <v>0</v>
      </c>
      <c r="BL992" s="17" t="s">
        <v>240</v>
      </c>
      <c r="BM992" s="138" t="s">
        <v>1275</v>
      </c>
    </row>
    <row r="993" spans="2:65" s="1" customFormat="1" ht="28.8">
      <c r="B993" s="32"/>
      <c r="D993" s="140" t="s">
        <v>143</v>
      </c>
      <c r="F993" s="141" t="s">
        <v>1276</v>
      </c>
      <c r="I993" s="142"/>
      <c r="L993" s="32"/>
      <c r="M993" s="143"/>
      <c r="T993" s="51"/>
      <c r="AT993" s="17" t="s">
        <v>143</v>
      </c>
      <c r="AU993" s="17" t="s">
        <v>82</v>
      </c>
    </row>
    <row r="994" spans="2:65" s="1" customFormat="1">
      <c r="B994" s="32"/>
      <c r="D994" s="144" t="s">
        <v>145</v>
      </c>
      <c r="F994" s="145" t="s">
        <v>1277</v>
      </c>
      <c r="I994" s="142"/>
      <c r="L994" s="32"/>
      <c r="M994" s="143"/>
      <c r="T994" s="51"/>
      <c r="AT994" s="17" t="s">
        <v>145</v>
      </c>
      <c r="AU994" s="17" t="s">
        <v>82</v>
      </c>
    </row>
    <row r="995" spans="2:65" s="11" customFormat="1" ht="22.95" customHeight="1">
      <c r="B995" s="115"/>
      <c r="D995" s="116" t="s">
        <v>72</v>
      </c>
      <c r="E995" s="125" t="s">
        <v>1278</v>
      </c>
      <c r="F995" s="125" t="s">
        <v>1279</v>
      </c>
      <c r="I995" s="118"/>
      <c r="J995" s="126">
        <f>BK995</f>
        <v>0</v>
      </c>
      <c r="L995" s="115"/>
      <c r="M995" s="120"/>
      <c r="P995" s="121">
        <f>SUM(P996:P1012)</f>
        <v>0</v>
      </c>
      <c r="R995" s="121">
        <f>SUM(R996:R1012)</f>
        <v>2.15E-3</v>
      </c>
      <c r="T995" s="122">
        <f>SUM(T996:T1012)</f>
        <v>0</v>
      </c>
      <c r="AR995" s="116" t="s">
        <v>82</v>
      </c>
      <c r="AT995" s="123" t="s">
        <v>72</v>
      </c>
      <c r="AU995" s="123" t="s">
        <v>78</v>
      </c>
      <c r="AY995" s="116" t="s">
        <v>134</v>
      </c>
      <c r="BK995" s="124">
        <f>SUM(BK996:BK1012)</f>
        <v>0</v>
      </c>
    </row>
    <row r="996" spans="2:65" s="1" customFormat="1" ht="16.5" customHeight="1">
      <c r="B996" s="32"/>
      <c r="C996" s="127" t="s">
        <v>1280</v>
      </c>
      <c r="D996" s="127" t="s">
        <v>136</v>
      </c>
      <c r="E996" s="128" t="s">
        <v>1281</v>
      </c>
      <c r="F996" s="129" t="s">
        <v>1282</v>
      </c>
      <c r="G996" s="130" t="s">
        <v>139</v>
      </c>
      <c r="H996" s="131">
        <v>5</v>
      </c>
      <c r="I996" s="132"/>
      <c r="J996" s="133">
        <f>ROUND(I996*H996,2)</f>
        <v>0</v>
      </c>
      <c r="K996" s="129" t="s">
        <v>140</v>
      </c>
      <c r="L996" s="32"/>
      <c r="M996" s="134" t="s">
        <v>19</v>
      </c>
      <c r="N996" s="135" t="s">
        <v>45</v>
      </c>
      <c r="P996" s="136">
        <f>O996*H996</f>
        <v>0</v>
      </c>
      <c r="Q996" s="136">
        <v>6.9999999999999994E-5</v>
      </c>
      <c r="R996" s="136">
        <f>Q996*H996</f>
        <v>3.4999999999999994E-4</v>
      </c>
      <c r="S996" s="136">
        <v>0</v>
      </c>
      <c r="T996" s="137">
        <f>S996*H996</f>
        <v>0</v>
      </c>
      <c r="AR996" s="138" t="s">
        <v>240</v>
      </c>
      <c r="AT996" s="138" t="s">
        <v>136</v>
      </c>
      <c r="AU996" s="138" t="s">
        <v>82</v>
      </c>
      <c r="AY996" s="17" t="s">
        <v>134</v>
      </c>
      <c r="BE996" s="139">
        <f>IF(N996="základní",J996,0)</f>
        <v>0</v>
      </c>
      <c r="BF996" s="139">
        <f>IF(N996="snížená",J996,0)</f>
        <v>0</v>
      </c>
      <c r="BG996" s="139">
        <f>IF(N996="zákl. přenesená",J996,0)</f>
        <v>0</v>
      </c>
      <c r="BH996" s="139">
        <f>IF(N996="sníž. přenesená",J996,0)</f>
        <v>0</v>
      </c>
      <c r="BI996" s="139">
        <f>IF(N996="nulová",J996,0)</f>
        <v>0</v>
      </c>
      <c r="BJ996" s="17" t="s">
        <v>82</v>
      </c>
      <c r="BK996" s="139">
        <f>ROUND(I996*H996,2)</f>
        <v>0</v>
      </c>
      <c r="BL996" s="17" t="s">
        <v>240</v>
      </c>
      <c r="BM996" s="138" t="s">
        <v>1283</v>
      </c>
    </row>
    <row r="997" spans="2:65" s="1" customFormat="1" ht="19.2">
      <c r="B997" s="32"/>
      <c r="D997" s="140" t="s">
        <v>143</v>
      </c>
      <c r="F997" s="141" t="s">
        <v>1284</v>
      </c>
      <c r="I997" s="142"/>
      <c r="L997" s="32"/>
      <c r="M997" s="143"/>
      <c r="T997" s="51"/>
      <c r="AT997" s="17" t="s">
        <v>143</v>
      </c>
      <c r="AU997" s="17" t="s">
        <v>82</v>
      </c>
    </row>
    <row r="998" spans="2:65" s="1" customFormat="1">
      <c r="B998" s="32"/>
      <c r="D998" s="144" t="s">
        <v>145</v>
      </c>
      <c r="F998" s="145" t="s">
        <v>1285</v>
      </c>
      <c r="I998" s="142"/>
      <c r="L998" s="32"/>
      <c r="M998" s="143"/>
      <c r="T998" s="51"/>
      <c r="AT998" s="17" t="s">
        <v>145</v>
      </c>
      <c r="AU998" s="17" t="s">
        <v>82</v>
      </c>
    </row>
    <row r="999" spans="2:65" s="12" customFormat="1">
      <c r="B999" s="146"/>
      <c r="D999" s="140" t="s">
        <v>147</v>
      </c>
      <c r="E999" s="147" t="s">
        <v>19</v>
      </c>
      <c r="F999" s="148" t="s">
        <v>1286</v>
      </c>
      <c r="H999" s="147" t="s">
        <v>19</v>
      </c>
      <c r="I999" s="149"/>
      <c r="L999" s="146"/>
      <c r="M999" s="150"/>
      <c r="T999" s="151"/>
      <c r="AT999" s="147" t="s">
        <v>147</v>
      </c>
      <c r="AU999" s="147" t="s">
        <v>82</v>
      </c>
      <c r="AV999" s="12" t="s">
        <v>78</v>
      </c>
      <c r="AW999" s="12" t="s">
        <v>35</v>
      </c>
      <c r="AX999" s="12" t="s">
        <v>73</v>
      </c>
      <c r="AY999" s="147" t="s">
        <v>134</v>
      </c>
    </row>
    <row r="1000" spans="2:65" s="13" customFormat="1">
      <c r="B1000" s="152"/>
      <c r="D1000" s="140" t="s">
        <v>147</v>
      </c>
      <c r="E1000" s="153" t="s">
        <v>19</v>
      </c>
      <c r="F1000" s="154" t="s">
        <v>172</v>
      </c>
      <c r="H1000" s="155">
        <v>5</v>
      </c>
      <c r="I1000" s="156"/>
      <c r="L1000" s="152"/>
      <c r="M1000" s="157"/>
      <c r="T1000" s="158"/>
      <c r="AT1000" s="153" t="s">
        <v>147</v>
      </c>
      <c r="AU1000" s="153" t="s">
        <v>82</v>
      </c>
      <c r="AV1000" s="13" t="s">
        <v>82</v>
      </c>
      <c r="AW1000" s="13" t="s">
        <v>35</v>
      </c>
      <c r="AX1000" s="13" t="s">
        <v>78</v>
      </c>
      <c r="AY1000" s="153" t="s">
        <v>134</v>
      </c>
    </row>
    <row r="1001" spans="2:65" s="1" customFormat="1" ht="24.15" customHeight="1">
      <c r="B1001" s="32"/>
      <c r="C1001" s="127" t="s">
        <v>1287</v>
      </c>
      <c r="D1001" s="127" t="s">
        <v>136</v>
      </c>
      <c r="E1001" s="128" t="s">
        <v>1288</v>
      </c>
      <c r="F1001" s="129" t="s">
        <v>1289</v>
      </c>
      <c r="G1001" s="130" t="s">
        <v>139</v>
      </c>
      <c r="H1001" s="131">
        <v>5</v>
      </c>
      <c r="I1001" s="132"/>
      <c r="J1001" s="133">
        <f>ROUND(I1001*H1001,2)</f>
        <v>0</v>
      </c>
      <c r="K1001" s="129" t="s">
        <v>140</v>
      </c>
      <c r="L1001" s="32"/>
      <c r="M1001" s="134" t="s">
        <v>19</v>
      </c>
      <c r="N1001" s="135" t="s">
        <v>45</v>
      </c>
      <c r="P1001" s="136">
        <f>O1001*H1001</f>
        <v>0</v>
      </c>
      <c r="Q1001" s="136">
        <v>6.9999999999999994E-5</v>
      </c>
      <c r="R1001" s="136">
        <f>Q1001*H1001</f>
        <v>3.4999999999999994E-4</v>
      </c>
      <c r="S1001" s="136">
        <v>0</v>
      </c>
      <c r="T1001" s="137">
        <f>S1001*H1001</f>
        <v>0</v>
      </c>
      <c r="AR1001" s="138" t="s">
        <v>240</v>
      </c>
      <c r="AT1001" s="138" t="s">
        <v>136</v>
      </c>
      <c r="AU1001" s="138" t="s">
        <v>82</v>
      </c>
      <c r="AY1001" s="17" t="s">
        <v>134</v>
      </c>
      <c r="BE1001" s="139">
        <f>IF(N1001="základní",J1001,0)</f>
        <v>0</v>
      </c>
      <c r="BF1001" s="139">
        <f>IF(N1001="snížená",J1001,0)</f>
        <v>0</v>
      </c>
      <c r="BG1001" s="139">
        <f>IF(N1001="zákl. přenesená",J1001,0)</f>
        <v>0</v>
      </c>
      <c r="BH1001" s="139">
        <f>IF(N1001="sníž. přenesená",J1001,0)</f>
        <v>0</v>
      </c>
      <c r="BI1001" s="139">
        <f>IF(N1001="nulová",J1001,0)</f>
        <v>0</v>
      </c>
      <c r="BJ1001" s="17" t="s">
        <v>82</v>
      </c>
      <c r="BK1001" s="139">
        <f>ROUND(I1001*H1001,2)</f>
        <v>0</v>
      </c>
      <c r="BL1001" s="17" t="s">
        <v>240</v>
      </c>
      <c r="BM1001" s="138" t="s">
        <v>1290</v>
      </c>
    </row>
    <row r="1002" spans="2:65" s="1" customFormat="1" ht="19.2">
      <c r="B1002" s="32"/>
      <c r="D1002" s="140" t="s">
        <v>143</v>
      </c>
      <c r="F1002" s="141" t="s">
        <v>1291</v>
      </c>
      <c r="I1002" s="142"/>
      <c r="L1002" s="32"/>
      <c r="M1002" s="143"/>
      <c r="T1002" s="51"/>
      <c r="AT1002" s="17" t="s">
        <v>143</v>
      </c>
      <c r="AU1002" s="17" t="s">
        <v>82</v>
      </c>
    </row>
    <row r="1003" spans="2:65" s="1" customFormat="1">
      <c r="B1003" s="32"/>
      <c r="D1003" s="144" t="s">
        <v>145</v>
      </c>
      <c r="F1003" s="145" t="s">
        <v>1292</v>
      </c>
      <c r="I1003" s="142"/>
      <c r="L1003" s="32"/>
      <c r="M1003" s="143"/>
      <c r="T1003" s="51"/>
      <c r="AT1003" s="17" t="s">
        <v>145</v>
      </c>
      <c r="AU1003" s="17" t="s">
        <v>82</v>
      </c>
    </row>
    <row r="1004" spans="2:65" s="1" customFormat="1" ht="24.15" customHeight="1">
      <c r="B1004" s="32"/>
      <c r="C1004" s="127" t="s">
        <v>646</v>
      </c>
      <c r="D1004" s="127" t="s">
        <v>136</v>
      </c>
      <c r="E1004" s="128" t="s">
        <v>1293</v>
      </c>
      <c r="F1004" s="129" t="s">
        <v>1294</v>
      </c>
      <c r="G1004" s="130" t="s">
        <v>139</v>
      </c>
      <c r="H1004" s="131">
        <v>5</v>
      </c>
      <c r="I1004" s="132"/>
      <c r="J1004" s="133">
        <f>ROUND(I1004*H1004,2)</f>
        <v>0</v>
      </c>
      <c r="K1004" s="129" t="s">
        <v>140</v>
      </c>
      <c r="L1004" s="32"/>
      <c r="M1004" s="134" t="s">
        <v>19</v>
      </c>
      <c r="N1004" s="135" t="s">
        <v>45</v>
      </c>
      <c r="P1004" s="136">
        <f>O1004*H1004</f>
        <v>0</v>
      </c>
      <c r="Q1004" s="136">
        <v>1.2E-4</v>
      </c>
      <c r="R1004" s="136">
        <f>Q1004*H1004</f>
        <v>6.0000000000000006E-4</v>
      </c>
      <c r="S1004" s="136">
        <v>0</v>
      </c>
      <c r="T1004" s="137">
        <f>S1004*H1004</f>
        <v>0</v>
      </c>
      <c r="AR1004" s="138" t="s">
        <v>240</v>
      </c>
      <c r="AT1004" s="138" t="s">
        <v>136</v>
      </c>
      <c r="AU1004" s="138" t="s">
        <v>82</v>
      </c>
      <c r="AY1004" s="17" t="s">
        <v>134</v>
      </c>
      <c r="BE1004" s="139">
        <f>IF(N1004="základní",J1004,0)</f>
        <v>0</v>
      </c>
      <c r="BF1004" s="139">
        <f>IF(N1004="snížená",J1004,0)</f>
        <v>0</v>
      </c>
      <c r="BG1004" s="139">
        <f>IF(N1004="zákl. přenesená",J1004,0)</f>
        <v>0</v>
      </c>
      <c r="BH1004" s="139">
        <f>IF(N1004="sníž. přenesená",J1004,0)</f>
        <v>0</v>
      </c>
      <c r="BI1004" s="139">
        <f>IF(N1004="nulová",J1004,0)</f>
        <v>0</v>
      </c>
      <c r="BJ1004" s="17" t="s">
        <v>82</v>
      </c>
      <c r="BK1004" s="139">
        <f>ROUND(I1004*H1004,2)</f>
        <v>0</v>
      </c>
      <c r="BL1004" s="17" t="s">
        <v>240</v>
      </c>
      <c r="BM1004" s="138" t="s">
        <v>1295</v>
      </c>
    </row>
    <row r="1005" spans="2:65" s="1" customFormat="1" ht="19.2">
      <c r="B1005" s="32"/>
      <c r="D1005" s="140" t="s">
        <v>143</v>
      </c>
      <c r="F1005" s="141" t="s">
        <v>1296</v>
      </c>
      <c r="I1005" s="142"/>
      <c r="L1005" s="32"/>
      <c r="M1005" s="143"/>
      <c r="T1005" s="51"/>
      <c r="AT1005" s="17" t="s">
        <v>143</v>
      </c>
      <c r="AU1005" s="17" t="s">
        <v>82</v>
      </c>
    </row>
    <row r="1006" spans="2:65" s="1" customFormat="1">
      <c r="B1006" s="32"/>
      <c r="D1006" s="144" t="s">
        <v>145</v>
      </c>
      <c r="F1006" s="145" t="s">
        <v>1297</v>
      </c>
      <c r="I1006" s="142"/>
      <c r="L1006" s="32"/>
      <c r="M1006" s="143"/>
      <c r="T1006" s="51"/>
      <c r="AT1006" s="17" t="s">
        <v>145</v>
      </c>
      <c r="AU1006" s="17" t="s">
        <v>82</v>
      </c>
    </row>
    <row r="1007" spans="2:65" s="1" customFormat="1" ht="24.15" customHeight="1">
      <c r="B1007" s="32"/>
      <c r="C1007" s="127" t="s">
        <v>1298</v>
      </c>
      <c r="D1007" s="127" t="s">
        <v>136</v>
      </c>
      <c r="E1007" s="128" t="s">
        <v>1299</v>
      </c>
      <c r="F1007" s="129" t="s">
        <v>1300</v>
      </c>
      <c r="G1007" s="130" t="s">
        <v>139</v>
      </c>
      <c r="H1007" s="131">
        <v>5</v>
      </c>
      <c r="I1007" s="132"/>
      <c r="J1007" s="133">
        <f>ROUND(I1007*H1007,2)</f>
        <v>0</v>
      </c>
      <c r="K1007" s="129" t="s">
        <v>140</v>
      </c>
      <c r="L1007" s="32"/>
      <c r="M1007" s="134" t="s">
        <v>19</v>
      </c>
      <c r="N1007" s="135" t="s">
        <v>45</v>
      </c>
      <c r="P1007" s="136">
        <f>O1007*H1007</f>
        <v>0</v>
      </c>
      <c r="Q1007" s="136">
        <v>3.0000000000000001E-5</v>
      </c>
      <c r="R1007" s="136">
        <f>Q1007*H1007</f>
        <v>1.5000000000000001E-4</v>
      </c>
      <c r="S1007" s="136">
        <v>0</v>
      </c>
      <c r="T1007" s="137">
        <f>S1007*H1007</f>
        <v>0</v>
      </c>
      <c r="AR1007" s="138" t="s">
        <v>240</v>
      </c>
      <c r="AT1007" s="138" t="s">
        <v>136</v>
      </c>
      <c r="AU1007" s="138" t="s">
        <v>82</v>
      </c>
      <c r="AY1007" s="17" t="s">
        <v>134</v>
      </c>
      <c r="BE1007" s="139">
        <f>IF(N1007="základní",J1007,0)</f>
        <v>0</v>
      </c>
      <c r="BF1007" s="139">
        <f>IF(N1007="snížená",J1007,0)</f>
        <v>0</v>
      </c>
      <c r="BG1007" s="139">
        <f>IF(N1007="zákl. přenesená",J1007,0)</f>
        <v>0</v>
      </c>
      <c r="BH1007" s="139">
        <f>IF(N1007="sníž. přenesená",J1007,0)</f>
        <v>0</v>
      </c>
      <c r="BI1007" s="139">
        <f>IF(N1007="nulová",J1007,0)</f>
        <v>0</v>
      </c>
      <c r="BJ1007" s="17" t="s">
        <v>82</v>
      </c>
      <c r="BK1007" s="139">
        <f>ROUND(I1007*H1007,2)</f>
        <v>0</v>
      </c>
      <c r="BL1007" s="17" t="s">
        <v>240</v>
      </c>
      <c r="BM1007" s="138" t="s">
        <v>1301</v>
      </c>
    </row>
    <row r="1008" spans="2:65" s="1" customFormat="1" ht="28.8">
      <c r="B1008" s="32"/>
      <c r="D1008" s="140" t="s">
        <v>143</v>
      </c>
      <c r="F1008" s="141" t="s">
        <v>1302</v>
      </c>
      <c r="I1008" s="142"/>
      <c r="L1008" s="32"/>
      <c r="M1008" s="143"/>
      <c r="T1008" s="51"/>
      <c r="AT1008" s="17" t="s">
        <v>143</v>
      </c>
      <c r="AU1008" s="17" t="s">
        <v>82</v>
      </c>
    </row>
    <row r="1009" spans="2:65" s="1" customFormat="1">
      <c r="B1009" s="32"/>
      <c r="D1009" s="144" t="s">
        <v>145</v>
      </c>
      <c r="F1009" s="145" t="s">
        <v>1303</v>
      </c>
      <c r="I1009" s="142"/>
      <c r="L1009" s="32"/>
      <c r="M1009" s="143"/>
      <c r="T1009" s="51"/>
      <c r="AT1009" s="17" t="s">
        <v>145</v>
      </c>
      <c r="AU1009" s="17" t="s">
        <v>82</v>
      </c>
    </row>
    <row r="1010" spans="2:65" s="1" customFormat="1" ht="24.15" customHeight="1">
      <c r="B1010" s="32"/>
      <c r="C1010" s="127" t="s">
        <v>1304</v>
      </c>
      <c r="D1010" s="127" t="s">
        <v>136</v>
      </c>
      <c r="E1010" s="128" t="s">
        <v>1305</v>
      </c>
      <c r="F1010" s="129" t="s">
        <v>1306</v>
      </c>
      <c r="G1010" s="130" t="s">
        <v>139</v>
      </c>
      <c r="H1010" s="131">
        <v>5</v>
      </c>
      <c r="I1010" s="132"/>
      <c r="J1010" s="133">
        <f>ROUND(I1010*H1010,2)</f>
        <v>0</v>
      </c>
      <c r="K1010" s="129" t="s">
        <v>140</v>
      </c>
      <c r="L1010" s="32"/>
      <c r="M1010" s="134" t="s">
        <v>19</v>
      </c>
      <c r="N1010" s="135" t="s">
        <v>45</v>
      </c>
      <c r="P1010" s="136">
        <f>O1010*H1010</f>
        <v>0</v>
      </c>
      <c r="Q1010" s="136">
        <v>1.3999999999999999E-4</v>
      </c>
      <c r="R1010" s="136">
        <f>Q1010*H1010</f>
        <v>6.9999999999999988E-4</v>
      </c>
      <c r="S1010" s="136">
        <v>0</v>
      </c>
      <c r="T1010" s="137">
        <f>S1010*H1010</f>
        <v>0</v>
      </c>
      <c r="AR1010" s="138" t="s">
        <v>240</v>
      </c>
      <c r="AT1010" s="138" t="s">
        <v>136</v>
      </c>
      <c r="AU1010" s="138" t="s">
        <v>82</v>
      </c>
      <c r="AY1010" s="17" t="s">
        <v>134</v>
      </c>
      <c r="BE1010" s="139">
        <f>IF(N1010="základní",J1010,0)</f>
        <v>0</v>
      </c>
      <c r="BF1010" s="139">
        <f>IF(N1010="snížená",J1010,0)</f>
        <v>0</v>
      </c>
      <c r="BG1010" s="139">
        <f>IF(N1010="zákl. přenesená",J1010,0)</f>
        <v>0</v>
      </c>
      <c r="BH1010" s="139">
        <f>IF(N1010="sníž. přenesená",J1010,0)</f>
        <v>0</v>
      </c>
      <c r="BI1010" s="139">
        <f>IF(N1010="nulová",J1010,0)</f>
        <v>0</v>
      </c>
      <c r="BJ1010" s="17" t="s">
        <v>82</v>
      </c>
      <c r="BK1010" s="139">
        <f>ROUND(I1010*H1010,2)</f>
        <v>0</v>
      </c>
      <c r="BL1010" s="17" t="s">
        <v>240</v>
      </c>
      <c r="BM1010" s="138" t="s">
        <v>1307</v>
      </c>
    </row>
    <row r="1011" spans="2:65" s="1" customFormat="1" ht="19.2">
      <c r="B1011" s="32"/>
      <c r="D1011" s="140" t="s">
        <v>143</v>
      </c>
      <c r="F1011" s="141" t="s">
        <v>1308</v>
      </c>
      <c r="I1011" s="142"/>
      <c r="L1011" s="32"/>
      <c r="M1011" s="143"/>
      <c r="T1011" s="51"/>
      <c r="AT1011" s="17" t="s">
        <v>143</v>
      </c>
      <c r="AU1011" s="17" t="s">
        <v>82</v>
      </c>
    </row>
    <row r="1012" spans="2:65" s="1" customFormat="1">
      <c r="B1012" s="32"/>
      <c r="D1012" s="144" t="s">
        <v>145</v>
      </c>
      <c r="F1012" s="145" t="s">
        <v>1309</v>
      </c>
      <c r="I1012" s="142"/>
      <c r="L1012" s="32"/>
      <c r="M1012" s="143"/>
      <c r="T1012" s="51"/>
      <c r="AT1012" s="17" t="s">
        <v>145</v>
      </c>
      <c r="AU1012" s="17" t="s">
        <v>82</v>
      </c>
    </row>
    <row r="1013" spans="2:65" s="11" customFormat="1" ht="22.95" customHeight="1">
      <c r="B1013" s="115"/>
      <c r="D1013" s="116" t="s">
        <v>72</v>
      </c>
      <c r="E1013" s="125" t="s">
        <v>1310</v>
      </c>
      <c r="F1013" s="125" t="s">
        <v>1311</v>
      </c>
      <c r="I1013" s="118"/>
      <c r="J1013" s="126">
        <f>BK1013</f>
        <v>0</v>
      </c>
      <c r="L1013" s="115"/>
      <c r="M1013" s="120"/>
      <c r="P1013" s="121">
        <f>SUM(P1014:P1021)</f>
        <v>0</v>
      </c>
      <c r="R1013" s="121">
        <f>SUM(R1014:R1021)</f>
        <v>2.3200000000000002E-2</v>
      </c>
      <c r="T1013" s="122">
        <f>SUM(T1014:T1021)</f>
        <v>0</v>
      </c>
      <c r="AR1013" s="116" t="s">
        <v>82</v>
      </c>
      <c r="AT1013" s="123" t="s">
        <v>72</v>
      </c>
      <c r="AU1013" s="123" t="s">
        <v>78</v>
      </c>
      <c r="AY1013" s="116" t="s">
        <v>134</v>
      </c>
      <c r="BK1013" s="124">
        <f>SUM(BK1014:BK1021)</f>
        <v>0</v>
      </c>
    </row>
    <row r="1014" spans="2:65" s="1" customFormat="1" ht="24.15" customHeight="1">
      <c r="B1014" s="32"/>
      <c r="C1014" s="127" t="s">
        <v>1312</v>
      </c>
      <c r="D1014" s="127" t="s">
        <v>136</v>
      </c>
      <c r="E1014" s="128" t="s">
        <v>1313</v>
      </c>
      <c r="F1014" s="129" t="s">
        <v>1314</v>
      </c>
      <c r="G1014" s="130" t="s">
        <v>139</v>
      </c>
      <c r="H1014" s="131">
        <v>58</v>
      </c>
      <c r="I1014" s="132"/>
      <c r="J1014" s="133">
        <f>ROUND(I1014*H1014,2)</f>
        <v>0</v>
      </c>
      <c r="K1014" s="129" t="s">
        <v>140</v>
      </c>
      <c r="L1014" s="32"/>
      <c r="M1014" s="134" t="s">
        <v>19</v>
      </c>
      <c r="N1014" s="135" t="s">
        <v>45</v>
      </c>
      <c r="P1014" s="136">
        <f>O1014*H1014</f>
        <v>0</v>
      </c>
      <c r="Q1014" s="136">
        <v>2.0000000000000001E-4</v>
      </c>
      <c r="R1014" s="136">
        <f>Q1014*H1014</f>
        <v>1.1600000000000001E-2</v>
      </c>
      <c r="S1014" s="136">
        <v>0</v>
      </c>
      <c r="T1014" s="137">
        <f>S1014*H1014</f>
        <v>0</v>
      </c>
      <c r="AR1014" s="138" t="s">
        <v>240</v>
      </c>
      <c r="AT1014" s="138" t="s">
        <v>136</v>
      </c>
      <c r="AU1014" s="138" t="s">
        <v>82</v>
      </c>
      <c r="AY1014" s="17" t="s">
        <v>134</v>
      </c>
      <c r="BE1014" s="139">
        <f>IF(N1014="základní",J1014,0)</f>
        <v>0</v>
      </c>
      <c r="BF1014" s="139">
        <f>IF(N1014="snížená",J1014,0)</f>
        <v>0</v>
      </c>
      <c r="BG1014" s="139">
        <f>IF(N1014="zákl. přenesená",J1014,0)</f>
        <v>0</v>
      </c>
      <c r="BH1014" s="139">
        <f>IF(N1014="sníž. přenesená",J1014,0)</f>
        <v>0</v>
      </c>
      <c r="BI1014" s="139">
        <f>IF(N1014="nulová",J1014,0)</f>
        <v>0</v>
      </c>
      <c r="BJ1014" s="17" t="s">
        <v>82</v>
      </c>
      <c r="BK1014" s="139">
        <f>ROUND(I1014*H1014,2)</f>
        <v>0</v>
      </c>
      <c r="BL1014" s="17" t="s">
        <v>240</v>
      </c>
      <c r="BM1014" s="138" t="s">
        <v>1315</v>
      </c>
    </row>
    <row r="1015" spans="2:65" s="1" customFormat="1" ht="19.2">
      <c r="B1015" s="32"/>
      <c r="D1015" s="140" t="s">
        <v>143</v>
      </c>
      <c r="F1015" s="141" t="s">
        <v>1316</v>
      </c>
      <c r="I1015" s="142"/>
      <c r="L1015" s="32"/>
      <c r="M1015" s="143"/>
      <c r="T1015" s="51"/>
      <c r="AT1015" s="17" t="s">
        <v>143</v>
      </c>
      <c r="AU1015" s="17" t="s">
        <v>82</v>
      </c>
    </row>
    <row r="1016" spans="2:65" s="1" customFormat="1">
      <c r="B1016" s="32"/>
      <c r="D1016" s="144" t="s">
        <v>145</v>
      </c>
      <c r="F1016" s="145" t="s">
        <v>1317</v>
      </c>
      <c r="I1016" s="142"/>
      <c r="L1016" s="32"/>
      <c r="M1016" s="143"/>
      <c r="T1016" s="51"/>
      <c r="AT1016" s="17" t="s">
        <v>145</v>
      </c>
      <c r="AU1016" s="17" t="s">
        <v>82</v>
      </c>
    </row>
    <row r="1017" spans="2:65" s="12" customFormat="1">
      <c r="B1017" s="146"/>
      <c r="D1017" s="140" t="s">
        <v>147</v>
      </c>
      <c r="E1017" s="147" t="s">
        <v>19</v>
      </c>
      <c r="F1017" s="148" t="s">
        <v>627</v>
      </c>
      <c r="H1017" s="147" t="s">
        <v>19</v>
      </c>
      <c r="I1017" s="149"/>
      <c r="L1017" s="146"/>
      <c r="M1017" s="150"/>
      <c r="T1017" s="151"/>
      <c r="AT1017" s="147" t="s">
        <v>147</v>
      </c>
      <c r="AU1017" s="147" t="s">
        <v>82</v>
      </c>
      <c r="AV1017" s="12" t="s">
        <v>78</v>
      </c>
      <c r="AW1017" s="12" t="s">
        <v>35</v>
      </c>
      <c r="AX1017" s="12" t="s">
        <v>73</v>
      </c>
      <c r="AY1017" s="147" t="s">
        <v>134</v>
      </c>
    </row>
    <row r="1018" spans="2:65" s="13" customFormat="1">
      <c r="B1018" s="152"/>
      <c r="D1018" s="140" t="s">
        <v>147</v>
      </c>
      <c r="E1018" s="153" t="s">
        <v>19</v>
      </c>
      <c r="F1018" s="154" t="s">
        <v>547</v>
      </c>
      <c r="H1018" s="155">
        <v>58</v>
      </c>
      <c r="I1018" s="156"/>
      <c r="L1018" s="152"/>
      <c r="M1018" s="157"/>
      <c r="T1018" s="158"/>
      <c r="AT1018" s="153" t="s">
        <v>147</v>
      </c>
      <c r="AU1018" s="153" t="s">
        <v>82</v>
      </c>
      <c r="AV1018" s="13" t="s">
        <v>82</v>
      </c>
      <c r="AW1018" s="13" t="s">
        <v>35</v>
      </c>
      <c r="AX1018" s="13" t="s">
        <v>78</v>
      </c>
      <c r="AY1018" s="153" t="s">
        <v>134</v>
      </c>
    </row>
    <row r="1019" spans="2:65" s="1" customFormat="1" ht="24.15" customHeight="1">
      <c r="B1019" s="32"/>
      <c r="C1019" s="127" t="s">
        <v>1318</v>
      </c>
      <c r="D1019" s="127" t="s">
        <v>136</v>
      </c>
      <c r="E1019" s="128" t="s">
        <v>1319</v>
      </c>
      <c r="F1019" s="129" t="s">
        <v>1320</v>
      </c>
      <c r="G1019" s="130" t="s">
        <v>139</v>
      </c>
      <c r="H1019" s="131">
        <v>58</v>
      </c>
      <c r="I1019" s="132"/>
      <c r="J1019" s="133">
        <f>ROUND(I1019*H1019,2)</f>
        <v>0</v>
      </c>
      <c r="K1019" s="129" t="s">
        <v>140</v>
      </c>
      <c r="L1019" s="32"/>
      <c r="M1019" s="134" t="s">
        <v>19</v>
      </c>
      <c r="N1019" s="135" t="s">
        <v>45</v>
      </c>
      <c r="P1019" s="136">
        <f>O1019*H1019</f>
        <v>0</v>
      </c>
      <c r="Q1019" s="136">
        <v>2.0000000000000001E-4</v>
      </c>
      <c r="R1019" s="136">
        <f>Q1019*H1019</f>
        <v>1.1600000000000001E-2</v>
      </c>
      <c r="S1019" s="136">
        <v>0</v>
      </c>
      <c r="T1019" s="137">
        <f>S1019*H1019</f>
        <v>0</v>
      </c>
      <c r="AR1019" s="138" t="s">
        <v>240</v>
      </c>
      <c r="AT1019" s="138" t="s">
        <v>136</v>
      </c>
      <c r="AU1019" s="138" t="s">
        <v>82</v>
      </c>
      <c r="AY1019" s="17" t="s">
        <v>134</v>
      </c>
      <c r="BE1019" s="139">
        <f>IF(N1019="základní",J1019,0)</f>
        <v>0</v>
      </c>
      <c r="BF1019" s="139">
        <f>IF(N1019="snížená",J1019,0)</f>
        <v>0</v>
      </c>
      <c r="BG1019" s="139">
        <f>IF(N1019="zákl. přenesená",J1019,0)</f>
        <v>0</v>
      </c>
      <c r="BH1019" s="139">
        <f>IF(N1019="sníž. přenesená",J1019,0)</f>
        <v>0</v>
      </c>
      <c r="BI1019" s="139">
        <f>IF(N1019="nulová",J1019,0)</f>
        <v>0</v>
      </c>
      <c r="BJ1019" s="17" t="s">
        <v>82</v>
      </c>
      <c r="BK1019" s="139">
        <f>ROUND(I1019*H1019,2)</f>
        <v>0</v>
      </c>
      <c r="BL1019" s="17" t="s">
        <v>240</v>
      </c>
      <c r="BM1019" s="138" t="s">
        <v>1321</v>
      </c>
    </row>
    <row r="1020" spans="2:65" s="1" customFormat="1" ht="28.8">
      <c r="B1020" s="32"/>
      <c r="D1020" s="140" t="s">
        <v>143</v>
      </c>
      <c r="F1020" s="141" t="s">
        <v>1322</v>
      </c>
      <c r="I1020" s="142"/>
      <c r="L1020" s="32"/>
      <c r="M1020" s="143"/>
      <c r="T1020" s="51"/>
      <c r="AT1020" s="17" t="s">
        <v>143</v>
      </c>
      <c r="AU1020" s="17" t="s">
        <v>82</v>
      </c>
    </row>
    <row r="1021" spans="2:65" s="1" customFormat="1">
      <c r="B1021" s="32"/>
      <c r="D1021" s="144" t="s">
        <v>145</v>
      </c>
      <c r="F1021" s="145" t="s">
        <v>1323</v>
      </c>
      <c r="I1021" s="142"/>
      <c r="L1021" s="32"/>
      <c r="M1021" s="143"/>
      <c r="T1021" s="51"/>
      <c r="AT1021" s="17" t="s">
        <v>145</v>
      </c>
      <c r="AU1021" s="17" t="s">
        <v>82</v>
      </c>
    </row>
    <row r="1022" spans="2:65" s="11" customFormat="1" ht="25.95" customHeight="1">
      <c r="B1022" s="115"/>
      <c r="D1022" s="116" t="s">
        <v>72</v>
      </c>
      <c r="E1022" s="117" t="s">
        <v>1324</v>
      </c>
      <c r="F1022" s="117" t="s">
        <v>1325</v>
      </c>
      <c r="I1022" s="118"/>
      <c r="J1022" s="119">
        <f>BK1022</f>
        <v>0</v>
      </c>
      <c r="L1022" s="115"/>
      <c r="M1022" s="120"/>
      <c r="P1022" s="121">
        <f>SUM(P1023:P1030)</f>
        <v>0</v>
      </c>
      <c r="R1022" s="121">
        <f>SUM(R1023:R1030)</f>
        <v>0</v>
      </c>
      <c r="T1022" s="122">
        <f>SUM(T1023:T1030)</f>
        <v>0</v>
      </c>
      <c r="AR1022" s="116" t="s">
        <v>172</v>
      </c>
      <c r="AT1022" s="123" t="s">
        <v>72</v>
      </c>
      <c r="AU1022" s="123" t="s">
        <v>73</v>
      </c>
      <c r="AY1022" s="116" t="s">
        <v>134</v>
      </c>
      <c r="BK1022" s="124">
        <f>SUM(BK1023:BK1030)</f>
        <v>0</v>
      </c>
    </row>
    <row r="1023" spans="2:65" s="1" customFormat="1" ht="16.5" customHeight="1">
      <c r="B1023" s="32"/>
      <c r="C1023" s="127" t="s">
        <v>1326</v>
      </c>
      <c r="D1023" s="127" t="s">
        <v>136</v>
      </c>
      <c r="E1023" s="128" t="s">
        <v>1327</v>
      </c>
      <c r="F1023" s="129" t="s">
        <v>1328</v>
      </c>
      <c r="G1023" s="130" t="s">
        <v>1329</v>
      </c>
      <c r="H1023" s="131">
        <v>1</v>
      </c>
      <c r="I1023" s="132"/>
      <c r="J1023" s="133">
        <f>ROUND(I1023*H1023,2)</f>
        <v>0</v>
      </c>
      <c r="K1023" s="129" t="s">
        <v>19</v>
      </c>
      <c r="L1023" s="32"/>
      <c r="M1023" s="134" t="s">
        <v>19</v>
      </c>
      <c r="N1023" s="135" t="s">
        <v>45</v>
      </c>
      <c r="P1023" s="136">
        <f>O1023*H1023</f>
        <v>0</v>
      </c>
      <c r="Q1023" s="136">
        <v>0</v>
      </c>
      <c r="R1023" s="136">
        <f>Q1023*H1023</f>
        <v>0</v>
      </c>
      <c r="S1023" s="136">
        <v>0</v>
      </c>
      <c r="T1023" s="137">
        <f>S1023*H1023</f>
        <v>0</v>
      </c>
      <c r="AR1023" s="138" t="s">
        <v>141</v>
      </c>
      <c r="AT1023" s="138" t="s">
        <v>136</v>
      </c>
      <c r="AU1023" s="138" t="s">
        <v>78</v>
      </c>
      <c r="AY1023" s="17" t="s">
        <v>134</v>
      </c>
      <c r="BE1023" s="139">
        <f>IF(N1023="základní",J1023,0)</f>
        <v>0</v>
      </c>
      <c r="BF1023" s="139">
        <f>IF(N1023="snížená",J1023,0)</f>
        <v>0</v>
      </c>
      <c r="BG1023" s="139">
        <f>IF(N1023="zákl. přenesená",J1023,0)</f>
        <v>0</v>
      </c>
      <c r="BH1023" s="139">
        <f>IF(N1023="sníž. přenesená",J1023,0)</f>
        <v>0</v>
      </c>
      <c r="BI1023" s="139">
        <f>IF(N1023="nulová",J1023,0)</f>
        <v>0</v>
      </c>
      <c r="BJ1023" s="17" t="s">
        <v>82</v>
      </c>
      <c r="BK1023" s="139">
        <f>ROUND(I1023*H1023,2)</f>
        <v>0</v>
      </c>
      <c r="BL1023" s="17" t="s">
        <v>141</v>
      </c>
      <c r="BM1023" s="138" t="s">
        <v>1330</v>
      </c>
    </row>
    <row r="1024" spans="2:65" s="1" customFormat="1" ht="19.2">
      <c r="B1024" s="32"/>
      <c r="D1024" s="140" t="s">
        <v>143</v>
      </c>
      <c r="F1024" s="141" t="s">
        <v>1331</v>
      </c>
      <c r="I1024" s="142"/>
      <c r="L1024" s="32"/>
      <c r="M1024" s="143"/>
      <c r="T1024" s="51"/>
      <c r="AT1024" s="17" t="s">
        <v>143</v>
      </c>
      <c r="AU1024" s="17" t="s">
        <v>78</v>
      </c>
    </row>
    <row r="1025" spans="2:65" s="1" customFormat="1" ht="16.5" customHeight="1">
      <c r="B1025" s="32"/>
      <c r="C1025" s="127" t="s">
        <v>1332</v>
      </c>
      <c r="D1025" s="127" t="s">
        <v>136</v>
      </c>
      <c r="E1025" s="128" t="s">
        <v>1333</v>
      </c>
      <c r="F1025" s="129" t="s">
        <v>1334</v>
      </c>
      <c r="G1025" s="130" t="s">
        <v>1329</v>
      </c>
      <c r="H1025" s="131">
        <v>1</v>
      </c>
      <c r="I1025" s="132"/>
      <c r="J1025" s="133">
        <f>ROUND(I1025*H1025,2)</f>
        <v>0</v>
      </c>
      <c r="K1025" s="129" t="s">
        <v>19</v>
      </c>
      <c r="L1025" s="32"/>
      <c r="M1025" s="134" t="s">
        <v>19</v>
      </c>
      <c r="N1025" s="135" t="s">
        <v>45</v>
      </c>
      <c r="P1025" s="136">
        <f>O1025*H1025</f>
        <v>0</v>
      </c>
      <c r="Q1025" s="136">
        <v>0</v>
      </c>
      <c r="R1025" s="136">
        <f>Q1025*H1025</f>
        <v>0</v>
      </c>
      <c r="S1025" s="136">
        <v>0</v>
      </c>
      <c r="T1025" s="137">
        <f>S1025*H1025</f>
        <v>0</v>
      </c>
      <c r="AR1025" s="138" t="s">
        <v>141</v>
      </c>
      <c r="AT1025" s="138" t="s">
        <v>136</v>
      </c>
      <c r="AU1025" s="138" t="s">
        <v>78</v>
      </c>
      <c r="AY1025" s="17" t="s">
        <v>134</v>
      </c>
      <c r="BE1025" s="139">
        <f>IF(N1025="základní",J1025,0)</f>
        <v>0</v>
      </c>
      <c r="BF1025" s="139">
        <f>IF(N1025="snížená",J1025,0)</f>
        <v>0</v>
      </c>
      <c r="BG1025" s="139">
        <f>IF(N1025="zákl. přenesená",J1025,0)</f>
        <v>0</v>
      </c>
      <c r="BH1025" s="139">
        <f>IF(N1025="sníž. přenesená",J1025,0)</f>
        <v>0</v>
      </c>
      <c r="BI1025" s="139">
        <f>IF(N1025="nulová",J1025,0)</f>
        <v>0</v>
      </c>
      <c r="BJ1025" s="17" t="s">
        <v>82</v>
      </c>
      <c r="BK1025" s="139">
        <f>ROUND(I1025*H1025,2)</f>
        <v>0</v>
      </c>
      <c r="BL1025" s="17" t="s">
        <v>141</v>
      </c>
      <c r="BM1025" s="138" t="s">
        <v>1335</v>
      </c>
    </row>
    <row r="1026" spans="2:65" s="1" customFormat="1">
      <c r="B1026" s="32"/>
      <c r="D1026" s="140" t="s">
        <v>143</v>
      </c>
      <c r="F1026" s="141" t="s">
        <v>1334</v>
      </c>
      <c r="I1026" s="142"/>
      <c r="L1026" s="32"/>
      <c r="M1026" s="143"/>
      <c r="T1026" s="51"/>
      <c r="AT1026" s="17" t="s">
        <v>143</v>
      </c>
      <c r="AU1026" s="17" t="s">
        <v>78</v>
      </c>
    </row>
    <row r="1027" spans="2:65" s="1" customFormat="1" ht="16.5" customHeight="1">
      <c r="B1027" s="32"/>
      <c r="C1027" s="127" t="s">
        <v>1336</v>
      </c>
      <c r="D1027" s="127" t="s">
        <v>136</v>
      </c>
      <c r="E1027" s="128" t="s">
        <v>1337</v>
      </c>
      <c r="F1027" s="129" t="s">
        <v>1338</v>
      </c>
      <c r="G1027" s="130" t="s">
        <v>1329</v>
      </c>
      <c r="H1027" s="131">
        <v>1</v>
      </c>
      <c r="I1027" s="132"/>
      <c r="J1027" s="133">
        <f>ROUND(I1027*H1027,2)</f>
        <v>0</v>
      </c>
      <c r="K1027" s="129" t="s">
        <v>19</v>
      </c>
      <c r="L1027" s="32"/>
      <c r="M1027" s="134" t="s">
        <v>19</v>
      </c>
      <c r="N1027" s="135" t="s">
        <v>45</v>
      </c>
      <c r="P1027" s="136">
        <f>O1027*H1027</f>
        <v>0</v>
      </c>
      <c r="Q1027" s="136">
        <v>0</v>
      </c>
      <c r="R1027" s="136">
        <f>Q1027*H1027</f>
        <v>0</v>
      </c>
      <c r="S1027" s="136">
        <v>0</v>
      </c>
      <c r="T1027" s="137">
        <f>S1027*H1027</f>
        <v>0</v>
      </c>
      <c r="AR1027" s="138" t="s">
        <v>141</v>
      </c>
      <c r="AT1027" s="138" t="s">
        <v>136</v>
      </c>
      <c r="AU1027" s="138" t="s">
        <v>78</v>
      </c>
      <c r="AY1027" s="17" t="s">
        <v>134</v>
      </c>
      <c r="BE1027" s="139">
        <f>IF(N1027="základní",J1027,0)</f>
        <v>0</v>
      </c>
      <c r="BF1027" s="139">
        <f>IF(N1027="snížená",J1027,0)</f>
        <v>0</v>
      </c>
      <c r="BG1027" s="139">
        <f>IF(N1027="zákl. přenesená",J1027,0)</f>
        <v>0</v>
      </c>
      <c r="BH1027" s="139">
        <f>IF(N1027="sníž. přenesená",J1027,0)</f>
        <v>0</v>
      </c>
      <c r="BI1027" s="139">
        <f>IF(N1027="nulová",J1027,0)</f>
        <v>0</v>
      </c>
      <c r="BJ1027" s="17" t="s">
        <v>82</v>
      </c>
      <c r="BK1027" s="139">
        <f>ROUND(I1027*H1027,2)</f>
        <v>0</v>
      </c>
      <c r="BL1027" s="17" t="s">
        <v>141</v>
      </c>
      <c r="BM1027" s="138" t="s">
        <v>1339</v>
      </c>
    </row>
    <row r="1028" spans="2:65" s="1" customFormat="1">
      <c r="B1028" s="32"/>
      <c r="D1028" s="140" t="s">
        <v>143</v>
      </c>
      <c r="F1028" s="141" t="s">
        <v>1338</v>
      </c>
      <c r="I1028" s="142"/>
      <c r="L1028" s="32"/>
      <c r="M1028" s="143"/>
      <c r="T1028" s="51"/>
      <c r="AT1028" s="17" t="s">
        <v>143</v>
      </c>
      <c r="AU1028" s="17" t="s">
        <v>78</v>
      </c>
    </row>
    <row r="1029" spans="2:65" s="1" customFormat="1" ht="16.5" customHeight="1">
      <c r="B1029" s="32"/>
      <c r="C1029" s="127" t="s">
        <v>1340</v>
      </c>
      <c r="D1029" s="127" t="s">
        <v>136</v>
      </c>
      <c r="E1029" s="128" t="s">
        <v>1341</v>
      </c>
      <c r="F1029" s="129" t="s">
        <v>1342</v>
      </c>
      <c r="G1029" s="130" t="s">
        <v>1329</v>
      </c>
      <c r="H1029" s="131">
        <v>1</v>
      </c>
      <c r="I1029" s="132"/>
      <c r="J1029" s="133">
        <f>ROUND(I1029*H1029,2)</f>
        <v>0</v>
      </c>
      <c r="K1029" s="129" t="s">
        <v>19</v>
      </c>
      <c r="L1029" s="32"/>
      <c r="M1029" s="134" t="s">
        <v>19</v>
      </c>
      <c r="N1029" s="135" t="s">
        <v>45</v>
      </c>
      <c r="P1029" s="136">
        <f>O1029*H1029</f>
        <v>0</v>
      </c>
      <c r="Q1029" s="136">
        <v>0</v>
      </c>
      <c r="R1029" s="136">
        <f>Q1029*H1029</f>
        <v>0</v>
      </c>
      <c r="S1029" s="136">
        <v>0</v>
      </c>
      <c r="T1029" s="137">
        <f>S1029*H1029</f>
        <v>0</v>
      </c>
      <c r="AR1029" s="138" t="s">
        <v>141</v>
      </c>
      <c r="AT1029" s="138" t="s">
        <v>136</v>
      </c>
      <c r="AU1029" s="138" t="s">
        <v>78</v>
      </c>
      <c r="AY1029" s="17" t="s">
        <v>134</v>
      </c>
      <c r="BE1029" s="139">
        <f>IF(N1029="základní",J1029,0)</f>
        <v>0</v>
      </c>
      <c r="BF1029" s="139">
        <f>IF(N1029="snížená",J1029,0)</f>
        <v>0</v>
      </c>
      <c r="BG1029" s="139">
        <f>IF(N1029="zákl. přenesená",J1029,0)</f>
        <v>0</v>
      </c>
      <c r="BH1029" s="139">
        <f>IF(N1029="sníž. přenesená",J1029,0)</f>
        <v>0</v>
      </c>
      <c r="BI1029" s="139">
        <f>IF(N1029="nulová",J1029,0)</f>
        <v>0</v>
      </c>
      <c r="BJ1029" s="17" t="s">
        <v>82</v>
      </c>
      <c r="BK1029" s="139">
        <f>ROUND(I1029*H1029,2)</f>
        <v>0</v>
      </c>
      <c r="BL1029" s="17" t="s">
        <v>141</v>
      </c>
      <c r="BM1029" s="138" t="s">
        <v>1343</v>
      </c>
    </row>
    <row r="1030" spans="2:65" s="1" customFormat="1">
      <c r="B1030" s="32"/>
      <c r="D1030" s="140" t="s">
        <v>143</v>
      </c>
      <c r="F1030" s="141" t="s">
        <v>1342</v>
      </c>
      <c r="I1030" s="142"/>
      <c r="L1030" s="32"/>
      <c r="M1030" s="177"/>
      <c r="N1030" s="178"/>
      <c r="O1030" s="178"/>
      <c r="P1030" s="178"/>
      <c r="Q1030" s="178"/>
      <c r="R1030" s="178"/>
      <c r="S1030" s="178"/>
      <c r="T1030" s="179"/>
      <c r="AT1030" s="17" t="s">
        <v>143</v>
      </c>
      <c r="AU1030" s="17" t="s">
        <v>78</v>
      </c>
    </row>
    <row r="1031" spans="2:65" s="1" customFormat="1" ht="6.9" customHeight="1">
      <c r="B1031" s="40"/>
      <c r="C1031" s="41"/>
      <c r="D1031" s="41"/>
      <c r="E1031" s="41"/>
      <c r="F1031" s="41"/>
      <c r="G1031" s="41"/>
      <c r="H1031" s="41"/>
      <c r="I1031" s="41"/>
      <c r="J1031" s="41"/>
      <c r="K1031" s="41"/>
      <c r="L1031" s="32"/>
    </row>
  </sheetData>
  <sheetProtection algorithmName="SHA-512" hashValue="eU5+qtc+keGwys1evXKPq5iXviJbS6fveMhg/OCRU8tpUyzcwu6HKMYURs5z6odc/azYYi7y3iuczqJLnke6uw==" saltValue="ayf2w3emBdsdWAvNqhxaNI4MNyF75fHH0exFAo3yvoNkzhjDeFPpmcH+2bR+1/3n0ucJRpNodiH2UELxPY7WjQ==" spinCount="100000" sheet="1" objects="1" scenarios="1" formatColumns="0" formatRows="0" autoFilter="0"/>
  <autoFilter ref="C105:K1030" xr:uid="{00000000-0009-0000-0000-000001000000}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1" r:id="rId1" xr:uid="{00000000-0004-0000-0100-000000000000}"/>
    <hyperlink ref="F116" r:id="rId2" xr:uid="{00000000-0004-0000-0100-000001000000}"/>
    <hyperlink ref="F121" r:id="rId3" xr:uid="{00000000-0004-0000-0100-000002000000}"/>
    <hyperlink ref="F126" r:id="rId4" xr:uid="{00000000-0004-0000-0100-000003000000}"/>
    <hyperlink ref="F131" r:id="rId5" xr:uid="{00000000-0004-0000-0100-000004000000}"/>
    <hyperlink ref="F134" r:id="rId6" xr:uid="{00000000-0004-0000-0100-000005000000}"/>
    <hyperlink ref="F142" r:id="rId7" xr:uid="{00000000-0004-0000-0100-000006000000}"/>
    <hyperlink ref="F145" r:id="rId8" xr:uid="{00000000-0004-0000-0100-000007000000}"/>
    <hyperlink ref="F149" r:id="rId9" xr:uid="{00000000-0004-0000-0100-000008000000}"/>
    <hyperlink ref="F156" r:id="rId10" xr:uid="{00000000-0004-0000-0100-000009000000}"/>
    <hyperlink ref="F161" r:id="rId11" xr:uid="{00000000-0004-0000-0100-00000A000000}"/>
    <hyperlink ref="F169" r:id="rId12" xr:uid="{00000000-0004-0000-0100-00000B000000}"/>
    <hyperlink ref="F175" r:id="rId13" xr:uid="{00000000-0004-0000-0100-00000C000000}"/>
    <hyperlink ref="F179" r:id="rId14" xr:uid="{00000000-0004-0000-0100-00000D000000}"/>
    <hyperlink ref="F184" r:id="rId15" xr:uid="{00000000-0004-0000-0100-00000E000000}"/>
    <hyperlink ref="F190" r:id="rId16" xr:uid="{00000000-0004-0000-0100-00000F000000}"/>
    <hyperlink ref="F195" r:id="rId17" xr:uid="{00000000-0004-0000-0100-000010000000}"/>
    <hyperlink ref="F199" r:id="rId18" xr:uid="{00000000-0004-0000-0100-000011000000}"/>
    <hyperlink ref="F208" r:id="rId19" xr:uid="{00000000-0004-0000-0100-000012000000}"/>
    <hyperlink ref="F217" r:id="rId20" xr:uid="{00000000-0004-0000-0100-000013000000}"/>
    <hyperlink ref="F226" r:id="rId21" xr:uid="{00000000-0004-0000-0100-000014000000}"/>
    <hyperlink ref="F246" r:id="rId22" xr:uid="{00000000-0004-0000-0100-000015000000}"/>
    <hyperlink ref="F266" r:id="rId23" xr:uid="{00000000-0004-0000-0100-000016000000}"/>
    <hyperlink ref="F270" r:id="rId24" xr:uid="{00000000-0004-0000-0100-000017000000}"/>
    <hyperlink ref="F275" r:id="rId25" xr:uid="{00000000-0004-0000-0100-000018000000}"/>
    <hyperlink ref="F327" r:id="rId26" xr:uid="{00000000-0004-0000-0100-000019000000}"/>
    <hyperlink ref="F335" r:id="rId27" xr:uid="{00000000-0004-0000-0100-00001A000000}"/>
    <hyperlink ref="F343" r:id="rId28" xr:uid="{00000000-0004-0000-0100-00001B000000}"/>
    <hyperlink ref="F373" r:id="rId29" xr:uid="{00000000-0004-0000-0100-00001C000000}"/>
    <hyperlink ref="F385" r:id="rId30" xr:uid="{00000000-0004-0000-0100-00001D000000}"/>
    <hyperlink ref="F393" r:id="rId31" xr:uid="{00000000-0004-0000-0100-00001E000000}"/>
    <hyperlink ref="F407" r:id="rId32" xr:uid="{00000000-0004-0000-0100-00001F000000}"/>
    <hyperlink ref="F411" r:id="rId33" xr:uid="{00000000-0004-0000-0100-000020000000}"/>
    <hyperlink ref="F414" r:id="rId34" xr:uid="{00000000-0004-0000-0100-000021000000}"/>
    <hyperlink ref="F420" r:id="rId35" xr:uid="{00000000-0004-0000-0100-000022000000}"/>
    <hyperlink ref="F427" r:id="rId36" xr:uid="{00000000-0004-0000-0100-000023000000}"/>
    <hyperlink ref="F438" r:id="rId37" xr:uid="{00000000-0004-0000-0100-000024000000}"/>
    <hyperlink ref="F446" r:id="rId38" xr:uid="{00000000-0004-0000-0100-000025000000}"/>
    <hyperlink ref="F462" r:id="rId39" xr:uid="{00000000-0004-0000-0100-000026000000}"/>
    <hyperlink ref="F471" r:id="rId40" xr:uid="{00000000-0004-0000-0100-000027000000}"/>
    <hyperlink ref="F484" r:id="rId41" xr:uid="{00000000-0004-0000-0100-000028000000}"/>
    <hyperlink ref="F504" r:id="rId42" xr:uid="{00000000-0004-0000-0100-000029000000}"/>
    <hyperlink ref="F509" r:id="rId43" xr:uid="{00000000-0004-0000-0100-00002A000000}"/>
    <hyperlink ref="F513" r:id="rId44" xr:uid="{00000000-0004-0000-0100-00002B000000}"/>
    <hyperlink ref="F520" r:id="rId45" xr:uid="{00000000-0004-0000-0100-00002C000000}"/>
    <hyperlink ref="F526" r:id="rId46" xr:uid="{00000000-0004-0000-0100-00002D000000}"/>
    <hyperlink ref="F531" r:id="rId47" xr:uid="{00000000-0004-0000-0100-00002E000000}"/>
    <hyperlink ref="F542" r:id="rId48" xr:uid="{00000000-0004-0000-0100-00002F000000}"/>
    <hyperlink ref="F545" r:id="rId49" xr:uid="{00000000-0004-0000-0100-000030000000}"/>
    <hyperlink ref="F548" r:id="rId50" xr:uid="{00000000-0004-0000-0100-000031000000}"/>
    <hyperlink ref="F552" r:id="rId51" xr:uid="{00000000-0004-0000-0100-000032000000}"/>
    <hyperlink ref="F556" r:id="rId52" xr:uid="{00000000-0004-0000-0100-000033000000}"/>
    <hyperlink ref="F560" r:id="rId53" xr:uid="{00000000-0004-0000-0100-000034000000}"/>
    <hyperlink ref="F563" r:id="rId54" xr:uid="{00000000-0004-0000-0100-000035000000}"/>
    <hyperlink ref="F572" r:id="rId55" xr:uid="{00000000-0004-0000-0100-000036000000}"/>
    <hyperlink ref="F584" r:id="rId56" xr:uid="{00000000-0004-0000-0100-000037000000}"/>
    <hyperlink ref="F597" r:id="rId57" xr:uid="{00000000-0004-0000-0100-000038000000}"/>
    <hyperlink ref="F600" r:id="rId58" xr:uid="{00000000-0004-0000-0100-000039000000}"/>
    <hyperlink ref="F612" r:id="rId59" xr:uid="{00000000-0004-0000-0100-00003A000000}"/>
    <hyperlink ref="F625" r:id="rId60" xr:uid="{00000000-0004-0000-0100-00003B000000}"/>
    <hyperlink ref="F628" r:id="rId61" xr:uid="{00000000-0004-0000-0100-00003C000000}"/>
    <hyperlink ref="F631" r:id="rId62" xr:uid="{00000000-0004-0000-0100-00003D000000}"/>
    <hyperlink ref="F635" r:id="rId63" xr:uid="{00000000-0004-0000-0100-00003E000000}"/>
    <hyperlink ref="F640" r:id="rId64" xr:uid="{00000000-0004-0000-0100-00003F000000}"/>
    <hyperlink ref="F647" r:id="rId65" xr:uid="{00000000-0004-0000-0100-000040000000}"/>
    <hyperlink ref="F654" r:id="rId66" xr:uid="{00000000-0004-0000-0100-000041000000}"/>
    <hyperlink ref="F661" r:id="rId67" xr:uid="{00000000-0004-0000-0100-000042000000}"/>
    <hyperlink ref="F664" r:id="rId68" xr:uid="{00000000-0004-0000-0100-000043000000}"/>
    <hyperlink ref="F667" r:id="rId69" xr:uid="{00000000-0004-0000-0100-000044000000}"/>
    <hyperlink ref="F671" r:id="rId70" xr:uid="{00000000-0004-0000-0100-000045000000}"/>
    <hyperlink ref="F675" r:id="rId71" xr:uid="{00000000-0004-0000-0100-000046000000}"/>
    <hyperlink ref="F679" r:id="rId72" xr:uid="{00000000-0004-0000-0100-000047000000}"/>
    <hyperlink ref="F687" r:id="rId73" xr:uid="{00000000-0004-0000-0100-000048000000}"/>
    <hyperlink ref="F699" r:id="rId74" xr:uid="{00000000-0004-0000-0100-000049000000}"/>
    <hyperlink ref="F708" r:id="rId75" xr:uid="{00000000-0004-0000-0100-00004A000000}"/>
    <hyperlink ref="F720" r:id="rId76" xr:uid="{00000000-0004-0000-0100-00004B000000}"/>
    <hyperlink ref="F724" r:id="rId77" xr:uid="{00000000-0004-0000-0100-00004C000000}"/>
    <hyperlink ref="F727" r:id="rId78" xr:uid="{00000000-0004-0000-0100-00004D000000}"/>
    <hyperlink ref="F731" r:id="rId79" xr:uid="{00000000-0004-0000-0100-00004E000000}"/>
    <hyperlink ref="F734" r:id="rId80" xr:uid="{00000000-0004-0000-0100-00004F000000}"/>
    <hyperlink ref="F737" r:id="rId81" xr:uid="{00000000-0004-0000-0100-000050000000}"/>
    <hyperlink ref="F744" r:id="rId82" xr:uid="{00000000-0004-0000-0100-000051000000}"/>
    <hyperlink ref="F762" r:id="rId83" xr:uid="{00000000-0004-0000-0100-000052000000}"/>
    <hyperlink ref="F767" r:id="rId84" xr:uid="{00000000-0004-0000-0100-000053000000}"/>
    <hyperlink ref="F777" r:id="rId85" xr:uid="{00000000-0004-0000-0100-000054000000}"/>
    <hyperlink ref="F780" r:id="rId86" xr:uid="{00000000-0004-0000-0100-000055000000}"/>
    <hyperlink ref="F784" r:id="rId87" xr:uid="{00000000-0004-0000-0100-000056000000}"/>
    <hyperlink ref="F789" r:id="rId88" xr:uid="{00000000-0004-0000-0100-000057000000}"/>
    <hyperlink ref="F796" r:id="rId89" xr:uid="{00000000-0004-0000-0100-000058000000}"/>
    <hyperlink ref="F800" r:id="rId90" xr:uid="{00000000-0004-0000-0100-000059000000}"/>
    <hyperlink ref="F804" r:id="rId91" xr:uid="{00000000-0004-0000-0100-00005A000000}"/>
    <hyperlink ref="F807" r:id="rId92" xr:uid="{00000000-0004-0000-0100-00005B000000}"/>
    <hyperlink ref="F810" r:id="rId93" xr:uid="{00000000-0004-0000-0100-00005C000000}"/>
    <hyperlink ref="F817" r:id="rId94" xr:uid="{00000000-0004-0000-0100-00005D000000}"/>
    <hyperlink ref="F824" r:id="rId95" xr:uid="{00000000-0004-0000-0100-00005E000000}"/>
    <hyperlink ref="F828" r:id="rId96" xr:uid="{00000000-0004-0000-0100-00005F000000}"/>
    <hyperlink ref="F834" r:id="rId97" xr:uid="{00000000-0004-0000-0100-000060000000}"/>
    <hyperlink ref="F837" r:id="rId98" xr:uid="{00000000-0004-0000-0100-000061000000}"/>
    <hyperlink ref="F842" r:id="rId99" xr:uid="{00000000-0004-0000-0100-000062000000}"/>
    <hyperlink ref="F846" r:id="rId100" xr:uid="{00000000-0004-0000-0100-000063000000}"/>
    <hyperlink ref="F850" r:id="rId101" xr:uid="{00000000-0004-0000-0100-000064000000}"/>
    <hyperlink ref="F854" r:id="rId102" xr:uid="{00000000-0004-0000-0100-000065000000}"/>
    <hyperlink ref="F858" r:id="rId103" xr:uid="{00000000-0004-0000-0100-000066000000}"/>
    <hyperlink ref="F862" r:id="rId104" xr:uid="{00000000-0004-0000-0100-000067000000}"/>
    <hyperlink ref="F865" r:id="rId105" xr:uid="{00000000-0004-0000-0100-000068000000}"/>
    <hyperlink ref="F874" r:id="rId106" xr:uid="{00000000-0004-0000-0100-000069000000}"/>
    <hyperlink ref="F877" r:id="rId107" xr:uid="{00000000-0004-0000-0100-00006A000000}"/>
    <hyperlink ref="F881" r:id="rId108" xr:uid="{00000000-0004-0000-0100-00006B000000}"/>
    <hyperlink ref="F885" r:id="rId109" xr:uid="{00000000-0004-0000-0100-00006C000000}"/>
    <hyperlink ref="F889" r:id="rId110" xr:uid="{00000000-0004-0000-0100-00006D000000}"/>
    <hyperlink ref="F893" r:id="rId111" xr:uid="{00000000-0004-0000-0100-00006E000000}"/>
    <hyperlink ref="F902" r:id="rId112" xr:uid="{00000000-0004-0000-0100-00006F000000}"/>
    <hyperlink ref="F906" r:id="rId113" xr:uid="{00000000-0004-0000-0100-000070000000}"/>
    <hyperlink ref="F910" r:id="rId114" xr:uid="{00000000-0004-0000-0100-000071000000}"/>
    <hyperlink ref="F914" r:id="rId115" xr:uid="{00000000-0004-0000-0100-000072000000}"/>
    <hyperlink ref="F918" r:id="rId116" xr:uid="{00000000-0004-0000-0100-000073000000}"/>
    <hyperlink ref="F921" r:id="rId117" xr:uid="{00000000-0004-0000-0100-000074000000}"/>
    <hyperlink ref="F930" r:id="rId118" xr:uid="{00000000-0004-0000-0100-000075000000}"/>
    <hyperlink ref="F934" r:id="rId119" xr:uid="{00000000-0004-0000-0100-000076000000}"/>
    <hyperlink ref="F938" r:id="rId120" xr:uid="{00000000-0004-0000-0100-000077000000}"/>
    <hyperlink ref="F942" r:id="rId121" xr:uid="{00000000-0004-0000-0100-000078000000}"/>
    <hyperlink ref="F945" r:id="rId122" xr:uid="{00000000-0004-0000-0100-000079000000}"/>
    <hyperlink ref="F949" r:id="rId123" xr:uid="{00000000-0004-0000-0100-00007A000000}"/>
    <hyperlink ref="F953" r:id="rId124" xr:uid="{00000000-0004-0000-0100-00007B000000}"/>
    <hyperlink ref="F960" r:id="rId125" xr:uid="{00000000-0004-0000-0100-00007C000000}"/>
    <hyperlink ref="F967" r:id="rId126" xr:uid="{00000000-0004-0000-0100-00007D000000}"/>
    <hyperlink ref="F970" r:id="rId127" xr:uid="{00000000-0004-0000-0100-00007E000000}"/>
    <hyperlink ref="F974" r:id="rId128" xr:uid="{00000000-0004-0000-0100-00007F000000}"/>
    <hyperlink ref="F977" r:id="rId129" xr:uid="{00000000-0004-0000-0100-000080000000}"/>
    <hyperlink ref="F986" r:id="rId130" xr:uid="{00000000-0004-0000-0100-000081000000}"/>
    <hyperlink ref="F989" r:id="rId131" xr:uid="{00000000-0004-0000-0100-000082000000}"/>
    <hyperlink ref="F994" r:id="rId132" xr:uid="{00000000-0004-0000-0100-000083000000}"/>
    <hyperlink ref="F998" r:id="rId133" xr:uid="{00000000-0004-0000-0100-000084000000}"/>
    <hyperlink ref="F1003" r:id="rId134" xr:uid="{00000000-0004-0000-0100-000085000000}"/>
    <hyperlink ref="F1006" r:id="rId135" xr:uid="{00000000-0004-0000-0100-000086000000}"/>
    <hyperlink ref="F1009" r:id="rId136" xr:uid="{00000000-0004-0000-0100-000087000000}"/>
    <hyperlink ref="F1012" r:id="rId137" xr:uid="{00000000-0004-0000-0100-000088000000}"/>
    <hyperlink ref="F1016" r:id="rId138" xr:uid="{00000000-0004-0000-0100-000089000000}"/>
    <hyperlink ref="F1021" r:id="rId139" xr:uid="{00000000-0004-0000-0100-00008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7" t="s">
        <v>84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" customHeight="1">
      <c r="B4" s="20"/>
      <c r="D4" s="21" t="s">
        <v>85</v>
      </c>
      <c r="L4" s="20"/>
      <c r="M4" s="83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8" t="str">
        <f>'Rekapitulace stavby'!K6</f>
        <v>Zateplení BD Veselí 22</v>
      </c>
      <c r="F7" s="299"/>
      <c r="G7" s="299"/>
      <c r="H7" s="299"/>
      <c r="L7" s="20"/>
    </row>
    <row r="8" spans="2:46" s="1" customFormat="1" ht="12" customHeight="1">
      <c r="B8" s="32"/>
      <c r="D8" s="27" t="s">
        <v>86</v>
      </c>
      <c r="L8" s="32"/>
    </row>
    <row r="9" spans="2:46" s="1" customFormat="1" ht="16.5" customHeight="1">
      <c r="B9" s="32"/>
      <c r="E9" s="270" t="s">
        <v>1344</v>
      </c>
      <c r="F9" s="297"/>
      <c r="G9" s="297"/>
      <c r="H9" s="29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8" t="str">
        <f>'Rekapitulace stavby'!AN8</f>
        <v>9. 1. 2023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0" t="str">
        <f>'Rekapitulace stavby'!E14</f>
        <v>Vyplň údaj</v>
      </c>
      <c r="F18" s="289"/>
      <c r="G18" s="289"/>
      <c r="H18" s="289"/>
      <c r="I18" s="27" t="s">
        <v>29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29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29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4"/>
      <c r="E27" s="293" t="s">
        <v>19</v>
      </c>
      <c r="F27" s="293"/>
      <c r="G27" s="293"/>
      <c r="H27" s="293"/>
      <c r="L27" s="84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49"/>
      <c r="E29" s="49"/>
      <c r="F29" s="49"/>
      <c r="G29" s="49"/>
      <c r="H29" s="49"/>
      <c r="I29" s="49"/>
      <c r="J29" s="49"/>
      <c r="K29" s="49"/>
      <c r="L29" s="32"/>
    </row>
    <row r="30" spans="2:12" s="1" customFormat="1" ht="25.35" customHeight="1">
      <c r="B30" s="32"/>
      <c r="D30" s="85" t="s">
        <v>39</v>
      </c>
      <c r="J30" s="61">
        <f>ROUND(J88, 2)</f>
        <v>0</v>
      </c>
      <c r="L30" s="32"/>
    </row>
    <row r="31" spans="2:12" s="1" customFormat="1" ht="6.9" customHeight="1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14.4" customHeight="1">
      <c r="B32" s="32"/>
      <c r="F32" s="86" t="s">
        <v>41</v>
      </c>
      <c r="I32" s="86" t="s">
        <v>40</v>
      </c>
      <c r="J32" s="86" t="s">
        <v>42</v>
      </c>
      <c r="L32" s="32"/>
    </row>
    <row r="33" spans="2:12" s="1" customFormat="1" ht="14.4" customHeight="1">
      <c r="B33" s="32"/>
      <c r="D33" s="87" t="s">
        <v>43</v>
      </c>
      <c r="E33" s="27" t="s">
        <v>44</v>
      </c>
      <c r="F33" s="88">
        <f>ROUND((SUM(BE88:BE218)),  2)</f>
        <v>0</v>
      </c>
      <c r="I33" s="89">
        <v>0.21</v>
      </c>
      <c r="J33" s="88">
        <f>ROUND(((SUM(BE88:BE218))*I33),  2)</f>
        <v>0</v>
      </c>
      <c r="L33" s="32"/>
    </row>
    <row r="34" spans="2:12" s="1" customFormat="1" ht="14.4" customHeight="1">
      <c r="B34" s="32"/>
      <c r="E34" s="27" t="s">
        <v>45</v>
      </c>
      <c r="F34" s="88">
        <f>ROUND((SUM(BF88:BF218)),  2)</f>
        <v>0</v>
      </c>
      <c r="I34" s="89">
        <v>0.15</v>
      </c>
      <c r="J34" s="88">
        <f>ROUND(((SUM(BF88:BF218))*I34),  2)</f>
        <v>0</v>
      </c>
      <c r="L34" s="32"/>
    </row>
    <row r="35" spans="2:12" s="1" customFormat="1" ht="14.4" hidden="1" customHeight="1">
      <c r="B35" s="32"/>
      <c r="E35" s="27" t="s">
        <v>46</v>
      </c>
      <c r="F35" s="88">
        <f>ROUND((SUM(BG88:BG218)),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47</v>
      </c>
      <c r="F36" s="88">
        <f>ROUND((SUM(BH88:BH218)),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48</v>
      </c>
      <c r="F37" s="88">
        <f>ROUND((SUM(BI88:BI218)),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2"/>
      <c r="F39" s="52"/>
      <c r="G39" s="92" t="s">
        <v>50</v>
      </c>
      <c r="H39" s="93" t="s">
        <v>51</v>
      </c>
      <c r="I39" s="52"/>
      <c r="J39" s="94">
        <f>SUM(J30:J37)</f>
        <v>0</v>
      </c>
      <c r="K39" s="95"/>
      <c r="L39" s="32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2"/>
    </row>
    <row r="44" spans="2:12" s="1" customFormat="1" ht="6.9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2"/>
    </row>
    <row r="45" spans="2:12" s="1" customFormat="1" ht="24.9" customHeight="1">
      <c r="B45" s="32"/>
      <c r="C45" s="21" t="s">
        <v>88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8" t="str">
        <f>E7</f>
        <v>Zateplení BD Veselí 22</v>
      </c>
      <c r="F48" s="299"/>
      <c r="G48" s="299"/>
      <c r="H48" s="299"/>
      <c r="L48" s="32"/>
    </row>
    <row r="49" spans="2:47" s="1" customFormat="1" ht="12" customHeight="1">
      <c r="B49" s="32"/>
      <c r="C49" s="27" t="s">
        <v>86</v>
      </c>
      <c r="L49" s="32"/>
    </row>
    <row r="50" spans="2:47" s="1" customFormat="1" ht="16.5" customHeight="1">
      <c r="B50" s="32"/>
      <c r="E50" s="270" t="str">
        <f>E9</f>
        <v>2 - Ústřední vytápění</v>
      </c>
      <c r="F50" s="297"/>
      <c r="G50" s="297"/>
      <c r="H50" s="297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Veselí</v>
      </c>
      <c r="I52" s="27" t="s">
        <v>23</v>
      </c>
      <c r="J52" s="48" t="str">
        <f>IF(J12="","",J12)</f>
        <v>9. 1. 2023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Odry</v>
      </c>
      <c r="I54" s="27" t="s">
        <v>32</v>
      </c>
      <c r="J54" s="30" t="str">
        <f>E21</f>
        <v xml:space="preserve">Made 4 BIM s.r.o. </v>
      </c>
      <c r="L54" s="32"/>
    </row>
    <row r="55" spans="2:47" s="1" customFormat="1" ht="15.15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 xml:space="preserve">Made 4 BIM s.r.o.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89</v>
      </c>
      <c r="D57" s="90"/>
      <c r="E57" s="90"/>
      <c r="F57" s="90"/>
      <c r="G57" s="90"/>
      <c r="H57" s="90"/>
      <c r="I57" s="90"/>
      <c r="J57" s="97" t="s">
        <v>90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5" customHeight="1">
      <c r="B59" s="32"/>
      <c r="C59" s="98" t="s">
        <v>71</v>
      </c>
      <c r="J59" s="61">
        <f>J88</f>
        <v>0</v>
      </c>
      <c r="L59" s="32"/>
      <c r="AU59" s="17" t="s">
        <v>91</v>
      </c>
    </row>
    <row r="60" spans="2:47" s="8" customFormat="1" ht="24.9" customHeight="1">
      <c r="B60" s="99"/>
      <c r="D60" s="100" t="s">
        <v>104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95" customHeight="1">
      <c r="B61" s="103"/>
      <c r="D61" s="104" t="s">
        <v>1345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95" customHeight="1">
      <c r="B62" s="103"/>
      <c r="D62" s="104" t="s">
        <v>1346</v>
      </c>
      <c r="E62" s="105"/>
      <c r="F62" s="105"/>
      <c r="G62" s="105"/>
      <c r="H62" s="105"/>
      <c r="I62" s="105"/>
      <c r="J62" s="106">
        <f>J105</f>
        <v>0</v>
      </c>
      <c r="L62" s="103"/>
    </row>
    <row r="63" spans="2:47" s="9" customFormat="1" ht="19.95" customHeight="1">
      <c r="B63" s="103"/>
      <c r="D63" s="104" t="s">
        <v>1347</v>
      </c>
      <c r="E63" s="105"/>
      <c r="F63" s="105"/>
      <c r="G63" s="105"/>
      <c r="H63" s="105"/>
      <c r="I63" s="105"/>
      <c r="J63" s="106">
        <f>J111</f>
        <v>0</v>
      </c>
      <c r="L63" s="103"/>
    </row>
    <row r="64" spans="2:47" s="9" customFormat="1" ht="19.95" customHeight="1">
      <c r="B64" s="103"/>
      <c r="D64" s="104" t="s">
        <v>1348</v>
      </c>
      <c r="E64" s="105"/>
      <c r="F64" s="105"/>
      <c r="G64" s="105"/>
      <c r="H64" s="105"/>
      <c r="I64" s="105"/>
      <c r="J64" s="106">
        <f>J140</f>
        <v>0</v>
      </c>
      <c r="L64" s="103"/>
    </row>
    <row r="65" spans="2:12" s="9" customFormat="1" ht="19.95" customHeight="1">
      <c r="B65" s="103"/>
      <c r="D65" s="104" t="s">
        <v>1349</v>
      </c>
      <c r="E65" s="105"/>
      <c r="F65" s="105"/>
      <c r="G65" s="105"/>
      <c r="H65" s="105"/>
      <c r="I65" s="105"/>
      <c r="J65" s="106">
        <f>J150</f>
        <v>0</v>
      </c>
      <c r="L65" s="103"/>
    </row>
    <row r="66" spans="2:12" s="9" customFormat="1" ht="19.95" customHeight="1">
      <c r="B66" s="103"/>
      <c r="D66" s="104" t="s">
        <v>1350</v>
      </c>
      <c r="E66" s="105"/>
      <c r="F66" s="105"/>
      <c r="G66" s="105"/>
      <c r="H66" s="105"/>
      <c r="I66" s="105"/>
      <c r="J66" s="106">
        <f>J166</f>
        <v>0</v>
      </c>
      <c r="L66" s="103"/>
    </row>
    <row r="67" spans="2:12" s="9" customFormat="1" ht="19.95" customHeight="1">
      <c r="B67" s="103"/>
      <c r="D67" s="104" t="s">
        <v>1351</v>
      </c>
      <c r="E67" s="105"/>
      <c r="F67" s="105"/>
      <c r="G67" s="105"/>
      <c r="H67" s="105"/>
      <c r="I67" s="105"/>
      <c r="J67" s="106">
        <f>J206</f>
        <v>0</v>
      </c>
      <c r="L67" s="103"/>
    </row>
    <row r="68" spans="2:12" s="8" customFormat="1" ht="24.9" customHeight="1">
      <c r="B68" s="99"/>
      <c r="D68" s="100" t="s">
        <v>1352</v>
      </c>
      <c r="E68" s="101"/>
      <c r="F68" s="101"/>
      <c r="G68" s="101"/>
      <c r="H68" s="101"/>
      <c r="I68" s="101"/>
      <c r="J68" s="102">
        <f>J210</f>
        <v>0</v>
      </c>
      <c r="L68" s="99"/>
    </row>
    <row r="69" spans="2:12" s="1" customFormat="1" ht="21.75" customHeight="1">
      <c r="B69" s="32"/>
      <c r="L69" s="32"/>
    </row>
    <row r="70" spans="2:12" s="1" customFormat="1" ht="6.9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2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2"/>
    </row>
    <row r="75" spans="2:12" s="1" customFormat="1" ht="24.9" customHeight="1">
      <c r="B75" s="32"/>
      <c r="C75" s="21" t="s">
        <v>119</v>
      </c>
      <c r="L75" s="32"/>
    </row>
    <row r="76" spans="2:12" s="1" customFormat="1" ht="6.9" customHeight="1">
      <c r="B76" s="32"/>
      <c r="L76" s="32"/>
    </row>
    <row r="77" spans="2:12" s="1" customFormat="1" ht="12" customHeight="1">
      <c r="B77" s="32"/>
      <c r="C77" s="27" t="s">
        <v>16</v>
      </c>
      <c r="L77" s="32"/>
    </row>
    <row r="78" spans="2:12" s="1" customFormat="1" ht="16.5" customHeight="1">
      <c r="B78" s="32"/>
      <c r="E78" s="298" t="str">
        <f>E7</f>
        <v>Zateplení BD Veselí 22</v>
      </c>
      <c r="F78" s="299"/>
      <c r="G78" s="299"/>
      <c r="H78" s="299"/>
      <c r="L78" s="32"/>
    </row>
    <row r="79" spans="2:12" s="1" customFormat="1" ht="12" customHeight="1">
      <c r="B79" s="32"/>
      <c r="C79" s="27" t="s">
        <v>86</v>
      </c>
      <c r="L79" s="32"/>
    </row>
    <row r="80" spans="2:12" s="1" customFormat="1" ht="16.5" customHeight="1">
      <c r="B80" s="32"/>
      <c r="E80" s="270" t="str">
        <f>E9</f>
        <v>2 - Ústřední vytápění</v>
      </c>
      <c r="F80" s="297"/>
      <c r="G80" s="297"/>
      <c r="H80" s="297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F12</f>
        <v>Veselí</v>
      </c>
      <c r="I82" s="27" t="s">
        <v>23</v>
      </c>
      <c r="J82" s="48" t="str">
        <f>IF(J12="","",J12)</f>
        <v>9. 1. 2023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E15</f>
        <v>Město Odry</v>
      </c>
      <c r="I84" s="27" t="s">
        <v>32</v>
      </c>
      <c r="J84" s="30" t="str">
        <f>E21</f>
        <v xml:space="preserve">Made 4 BIM s.r.o. </v>
      </c>
      <c r="L84" s="32"/>
    </row>
    <row r="85" spans="2:65" s="1" customFormat="1" ht="15.15" customHeight="1">
      <c r="B85" s="32"/>
      <c r="C85" s="27" t="s">
        <v>30</v>
      </c>
      <c r="F85" s="25" t="str">
        <f>IF(E18="","",E18)</f>
        <v>Vyplň údaj</v>
      </c>
      <c r="I85" s="27" t="s">
        <v>36</v>
      </c>
      <c r="J85" s="30" t="str">
        <f>E24</f>
        <v xml:space="preserve">Made 4 BIM s.r.o. 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07"/>
      <c r="C87" s="108" t="s">
        <v>120</v>
      </c>
      <c r="D87" s="109" t="s">
        <v>58</v>
      </c>
      <c r="E87" s="109" t="s">
        <v>54</v>
      </c>
      <c r="F87" s="109" t="s">
        <v>55</v>
      </c>
      <c r="G87" s="109" t="s">
        <v>121</v>
      </c>
      <c r="H87" s="109" t="s">
        <v>122</v>
      </c>
      <c r="I87" s="109" t="s">
        <v>123</v>
      </c>
      <c r="J87" s="109" t="s">
        <v>90</v>
      </c>
      <c r="K87" s="110" t="s">
        <v>124</v>
      </c>
      <c r="L87" s="107"/>
      <c r="M87" s="54" t="s">
        <v>19</v>
      </c>
      <c r="N87" s="55" t="s">
        <v>43</v>
      </c>
      <c r="O87" s="55" t="s">
        <v>125</v>
      </c>
      <c r="P87" s="55" t="s">
        <v>126</v>
      </c>
      <c r="Q87" s="55" t="s">
        <v>127</v>
      </c>
      <c r="R87" s="55" t="s">
        <v>128</v>
      </c>
      <c r="S87" s="55" t="s">
        <v>129</v>
      </c>
      <c r="T87" s="56" t="s">
        <v>130</v>
      </c>
    </row>
    <row r="88" spans="2:65" s="1" customFormat="1" ht="22.95" customHeight="1">
      <c r="B88" s="32"/>
      <c r="C88" s="59" t="s">
        <v>131</v>
      </c>
      <c r="J88" s="111">
        <f>BK88</f>
        <v>0</v>
      </c>
      <c r="L88" s="32"/>
      <c r="M88" s="57"/>
      <c r="N88" s="49"/>
      <c r="O88" s="49"/>
      <c r="P88" s="112">
        <f>P89+P210</f>
        <v>0</v>
      </c>
      <c r="Q88" s="49"/>
      <c r="R88" s="112">
        <f>R89+R210</f>
        <v>5.6049999999999996E-2</v>
      </c>
      <c r="S88" s="49"/>
      <c r="T88" s="113">
        <f>T89+T210</f>
        <v>0</v>
      </c>
      <c r="AT88" s="17" t="s">
        <v>72</v>
      </c>
      <c r="AU88" s="17" t="s">
        <v>91</v>
      </c>
      <c r="BK88" s="114">
        <f>BK89+BK210</f>
        <v>0</v>
      </c>
    </row>
    <row r="89" spans="2:65" s="11" customFormat="1" ht="25.95" customHeight="1">
      <c r="B89" s="115"/>
      <c r="D89" s="116" t="s">
        <v>72</v>
      </c>
      <c r="E89" s="117" t="s">
        <v>699</v>
      </c>
      <c r="F89" s="117" t="s">
        <v>700</v>
      </c>
      <c r="I89" s="118"/>
      <c r="J89" s="119">
        <f>BK89</f>
        <v>0</v>
      </c>
      <c r="L89" s="115"/>
      <c r="M89" s="120"/>
      <c r="P89" s="121">
        <f>P90+P105+P111+P140+P150+P166+P206</f>
        <v>0</v>
      </c>
      <c r="R89" s="121">
        <f>R90+R105+R111+R140+R150+R166+R206</f>
        <v>5.6049999999999996E-2</v>
      </c>
      <c r="T89" s="122">
        <f>T90+T105+T111+T140+T150+T166+T206</f>
        <v>0</v>
      </c>
      <c r="AR89" s="116" t="s">
        <v>82</v>
      </c>
      <c r="AT89" s="123" t="s">
        <v>72</v>
      </c>
      <c r="AU89" s="123" t="s">
        <v>73</v>
      </c>
      <c r="AY89" s="116" t="s">
        <v>134</v>
      </c>
      <c r="BK89" s="124">
        <f>BK90+BK105+BK111+BK140+BK150+BK166+BK206</f>
        <v>0</v>
      </c>
    </row>
    <row r="90" spans="2:65" s="11" customFormat="1" ht="22.95" customHeight="1">
      <c r="B90" s="115"/>
      <c r="D90" s="116" t="s">
        <v>72</v>
      </c>
      <c r="E90" s="125" t="s">
        <v>1353</v>
      </c>
      <c r="F90" s="125" t="s">
        <v>1354</v>
      </c>
      <c r="I90" s="118"/>
      <c r="J90" s="126">
        <f>BK90</f>
        <v>0</v>
      </c>
      <c r="L90" s="115"/>
      <c r="M90" s="120"/>
      <c r="P90" s="121">
        <f>SUM(P91:P104)</f>
        <v>0</v>
      </c>
      <c r="R90" s="121">
        <f>SUM(R91:R104)</f>
        <v>6.2900000000000005E-3</v>
      </c>
      <c r="T90" s="122">
        <f>SUM(T91:T104)</f>
        <v>0</v>
      </c>
      <c r="AR90" s="116" t="s">
        <v>82</v>
      </c>
      <c r="AT90" s="123" t="s">
        <v>72</v>
      </c>
      <c r="AU90" s="123" t="s">
        <v>78</v>
      </c>
      <c r="AY90" s="116" t="s">
        <v>134</v>
      </c>
      <c r="BK90" s="124">
        <f>SUM(BK91:BK104)</f>
        <v>0</v>
      </c>
    </row>
    <row r="91" spans="2:65" s="1" customFormat="1" ht="37.950000000000003" customHeight="1">
      <c r="B91" s="32"/>
      <c r="C91" s="127" t="s">
        <v>78</v>
      </c>
      <c r="D91" s="127" t="s">
        <v>136</v>
      </c>
      <c r="E91" s="128" t="s">
        <v>1355</v>
      </c>
      <c r="F91" s="129" t="s">
        <v>1356</v>
      </c>
      <c r="G91" s="130" t="s">
        <v>333</v>
      </c>
      <c r="H91" s="131">
        <v>10</v>
      </c>
      <c r="I91" s="132"/>
      <c r="J91" s="133">
        <f>ROUND(I91*H91,2)</f>
        <v>0</v>
      </c>
      <c r="K91" s="129" t="s">
        <v>140</v>
      </c>
      <c r="L91" s="32"/>
      <c r="M91" s="134" t="s">
        <v>19</v>
      </c>
      <c r="N91" s="135" t="s">
        <v>45</v>
      </c>
      <c r="P91" s="136">
        <f>O91*H91</f>
        <v>0</v>
      </c>
      <c r="Q91" s="136">
        <v>2.4000000000000001E-4</v>
      </c>
      <c r="R91" s="136">
        <f>Q91*H91</f>
        <v>2.4000000000000002E-3</v>
      </c>
      <c r="S91" s="136">
        <v>0</v>
      </c>
      <c r="T91" s="137">
        <f>S91*H91</f>
        <v>0</v>
      </c>
      <c r="AR91" s="138" t="s">
        <v>240</v>
      </c>
      <c r="AT91" s="138" t="s">
        <v>136</v>
      </c>
      <c r="AU91" s="138" t="s">
        <v>82</v>
      </c>
      <c r="AY91" s="17" t="s">
        <v>134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82</v>
      </c>
      <c r="BK91" s="139">
        <f>ROUND(I91*H91,2)</f>
        <v>0</v>
      </c>
      <c r="BL91" s="17" t="s">
        <v>240</v>
      </c>
      <c r="BM91" s="138" t="s">
        <v>1357</v>
      </c>
    </row>
    <row r="92" spans="2:65" s="1" customFormat="1" ht="38.4">
      <c r="B92" s="32"/>
      <c r="D92" s="140" t="s">
        <v>143</v>
      </c>
      <c r="F92" s="141" t="s">
        <v>1358</v>
      </c>
      <c r="I92" s="142"/>
      <c r="L92" s="32"/>
      <c r="M92" s="143"/>
      <c r="T92" s="51"/>
      <c r="AT92" s="17" t="s">
        <v>143</v>
      </c>
      <c r="AU92" s="17" t="s">
        <v>82</v>
      </c>
    </row>
    <row r="93" spans="2:65" s="1" customFormat="1">
      <c r="B93" s="32"/>
      <c r="D93" s="144" t="s">
        <v>145</v>
      </c>
      <c r="F93" s="145" t="s">
        <v>1359</v>
      </c>
      <c r="I93" s="142"/>
      <c r="L93" s="32"/>
      <c r="M93" s="143"/>
      <c r="T93" s="51"/>
      <c r="AT93" s="17" t="s">
        <v>145</v>
      </c>
      <c r="AU93" s="17" t="s">
        <v>82</v>
      </c>
    </row>
    <row r="94" spans="2:65" s="1" customFormat="1" ht="33" customHeight="1">
      <c r="B94" s="32"/>
      <c r="C94" s="127" t="s">
        <v>82</v>
      </c>
      <c r="D94" s="127" t="s">
        <v>136</v>
      </c>
      <c r="E94" s="128" t="s">
        <v>1360</v>
      </c>
      <c r="F94" s="129" t="s">
        <v>1361</v>
      </c>
      <c r="G94" s="130" t="s">
        <v>561</v>
      </c>
      <c r="H94" s="131">
        <v>1</v>
      </c>
      <c r="I94" s="132"/>
      <c r="J94" s="133">
        <f>ROUND(I94*H94,2)</f>
        <v>0</v>
      </c>
      <c r="K94" s="129" t="s">
        <v>140</v>
      </c>
      <c r="L94" s="32"/>
      <c r="M94" s="134" t="s">
        <v>19</v>
      </c>
      <c r="N94" s="135" t="s">
        <v>45</v>
      </c>
      <c r="P94" s="136">
        <f>O94*H94</f>
        <v>0</v>
      </c>
      <c r="Q94" s="136">
        <v>1.89E-3</v>
      </c>
      <c r="R94" s="136">
        <f>Q94*H94</f>
        <v>1.89E-3</v>
      </c>
      <c r="S94" s="136">
        <v>0</v>
      </c>
      <c r="T94" s="137">
        <f>S94*H94</f>
        <v>0</v>
      </c>
      <c r="AR94" s="138" t="s">
        <v>240</v>
      </c>
      <c r="AT94" s="138" t="s">
        <v>136</v>
      </c>
      <c r="AU94" s="138" t="s">
        <v>82</v>
      </c>
      <c r="AY94" s="17" t="s">
        <v>134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82</v>
      </c>
      <c r="BK94" s="139">
        <f>ROUND(I94*H94,2)</f>
        <v>0</v>
      </c>
      <c r="BL94" s="17" t="s">
        <v>240</v>
      </c>
      <c r="BM94" s="138" t="s">
        <v>1362</v>
      </c>
    </row>
    <row r="95" spans="2:65" s="1" customFormat="1" ht="28.8">
      <c r="B95" s="32"/>
      <c r="D95" s="140" t="s">
        <v>143</v>
      </c>
      <c r="F95" s="141" t="s">
        <v>1363</v>
      </c>
      <c r="I95" s="142"/>
      <c r="L95" s="32"/>
      <c r="M95" s="143"/>
      <c r="T95" s="51"/>
      <c r="AT95" s="17" t="s">
        <v>143</v>
      </c>
      <c r="AU95" s="17" t="s">
        <v>82</v>
      </c>
    </row>
    <row r="96" spans="2:65" s="1" customFormat="1">
      <c r="B96" s="32"/>
      <c r="D96" s="144" t="s">
        <v>145</v>
      </c>
      <c r="F96" s="145" t="s">
        <v>1364</v>
      </c>
      <c r="I96" s="142"/>
      <c r="L96" s="32"/>
      <c r="M96" s="143"/>
      <c r="T96" s="51"/>
      <c r="AT96" s="17" t="s">
        <v>145</v>
      </c>
      <c r="AU96" s="17" t="s">
        <v>82</v>
      </c>
    </row>
    <row r="97" spans="2:65" s="1" customFormat="1" ht="19.2">
      <c r="B97" s="32"/>
      <c r="D97" s="140" t="s">
        <v>1365</v>
      </c>
      <c r="F97" s="180" t="s">
        <v>1366</v>
      </c>
      <c r="I97" s="142"/>
      <c r="L97" s="32"/>
      <c r="M97" s="143"/>
      <c r="T97" s="51"/>
      <c r="AT97" s="17" t="s">
        <v>1365</v>
      </c>
      <c r="AU97" s="17" t="s">
        <v>82</v>
      </c>
    </row>
    <row r="98" spans="2:65" s="1" customFormat="1" ht="16.5" customHeight="1">
      <c r="B98" s="32"/>
      <c r="C98" s="127" t="s">
        <v>158</v>
      </c>
      <c r="D98" s="127" t="s">
        <v>136</v>
      </c>
      <c r="E98" s="128" t="s">
        <v>1367</v>
      </c>
      <c r="F98" s="129" t="s">
        <v>1368</v>
      </c>
      <c r="G98" s="130" t="s">
        <v>1329</v>
      </c>
      <c r="H98" s="131">
        <v>1</v>
      </c>
      <c r="I98" s="132"/>
      <c r="J98" s="133">
        <f>ROUND(I98*H98,2)</f>
        <v>0</v>
      </c>
      <c r="K98" s="129" t="s">
        <v>140</v>
      </c>
      <c r="L98" s="32"/>
      <c r="M98" s="134" t="s">
        <v>19</v>
      </c>
      <c r="N98" s="135" t="s">
        <v>45</v>
      </c>
      <c r="P98" s="136">
        <f>O98*H98</f>
        <v>0</v>
      </c>
      <c r="Q98" s="136">
        <v>2E-3</v>
      </c>
      <c r="R98" s="136">
        <f>Q98*H98</f>
        <v>2E-3</v>
      </c>
      <c r="S98" s="136">
        <v>0</v>
      </c>
      <c r="T98" s="137">
        <f>S98*H98</f>
        <v>0</v>
      </c>
      <c r="AR98" s="138" t="s">
        <v>240</v>
      </c>
      <c r="AT98" s="138" t="s">
        <v>136</v>
      </c>
      <c r="AU98" s="138" t="s">
        <v>82</v>
      </c>
      <c r="AY98" s="17" t="s">
        <v>134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82</v>
      </c>
      <c r="BK98" s="139">
        <f>ROUND(I98*H98,2)</f>
        <v>0</v>
      </c>
      <c r="BL98" s="17" t="s">
        <v>240</v>
      </c>
      <c r="BM98" s="138" t="s">
        <v>1369</v>
      </c>
    </row>
    <row r="99" spans="2:65" s="1" customFormat="1">
      <c r="B99" s="32"/>
      <c r="D99" s="140" t="s">
        <v>143</v>
      </c>
      <c r="F99" s="141" t="s">
        <v>1370</v>
      </c>
      <c r="I99" s="142"/>
      <c r="L99" s="32"/>
      <c r="M99" s="143"/>
      <c r="T99" s="51"/>
      <c r="AT99" s="17" t="s">
        <v>143</v>
      </c>
      <c r="AU99" s="17" t="s">
        <v>82</v>
      </c>
    </row>
    <row r="100" spans="2:65" s="1" customFormat="1">
      <c r="B100" s="32"/>
      <c r="D100" s="144" t="s">
        <v>145</v>
      </c>
      <c r="F100" s="145" t="s">
        <v>1371</v>
      </c>
      <c r="I100" s="142"/>
      <c r="L100" s="32"/>
      <c r="M100" s="143"/>
      <c r="T100" s="51"/>
      <c r="AT100" s="17" t="s">
        <v>145</v>
      </c>
      <c r="AU100" s="17" t="s">
        <v>82</v>
      </c>
    </row>
    <row r="101" spans="2:65" s="1" customFormat="1" ht="19.2">
      <c r="B101" s="32"/>
      <c r="D101" s="140" t="s">
        <v>1365</v>
      </c>
      <c r="F101" s="180" t="s">
        <v>1366</v>
      </c>
      <c r="I101" s="142"/>
      <c r="L101" s="32"/>
      <c r="M101" s="143"/>
      <c r="T101" s="51"/>
      <c r="AT101" s="17" t="s">
        <v>1365</v>
      </c>
      <c r="AU101" s="17" t="s">
        <v>82</v>
      </c>
    </row>
    <row r="102" spans="2:65" s="1" customFormat="1" ht="24.15" customHeight="1">
      <c r="B102" s="32"/>
      <c r="C102" s="127" t="s">
        <v>141</v>
      </c>
      <c r="D102" s="127" t="s">
        <v>136</v>
      </c>
      <c r="E102" s="128" t="s">
        <v>1372</v>
      </c>
      <c r="F102" s="129" t="s">
        <v>1373</v>
      </c>
      <c r="G102" s="130" t="s">
        <v>195</v>
      </c>
      <c r="H102" s="131">
        <v>6.0000000000000001E-3</v>
      </c>
      <c r="I102" s="132"/>
      <c r="J102" s="133">
        <f>ROUND(I102*H102,2)</f>
        <v>0</v>
      </c>
      <c r="K102" s="129" t="s">
        <v>140</v>
      </c>
      <c r="L102" s="32"/>
      <c r="M102" s="134" t="s">
        <v>19</v>
      </c>
      <c r="N102" s="135" t="s">
        <v>45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240</v>
      </c>
      <c r="AT102" s="138" t="s">
        <v>136</v>
      </c>
      <c r="AU102" s="138" t="s">
        <v>82</v>
      </c>
      <c r="AY102" s="17" t="s">
        <v>134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82</v>
      </c>
      <c r="BK102" s="139">
        <f>ROUND(I102*H102,2)</f>
        <v>0</v>
      </c>
      <c r="BL102" s="17" t="s">
        <v>240</v>
      </c>
      <c r="BM102" s="138" t="s">
        <v>1374</v>
      </c>
    </row>
    <row r="103" spans="2:65" s="1" customFormat="1" ht="28.8">
      <c r="B103" s="32"/>
      <c r="D103" s="140" t="s">
        <v>143</v>
      </c>
      <c r="F103" s="141" t="s">
        <v>1375</v>
      </c>
      <c r="I103" s="142"/>
      <c r="L103" s="32"/>
      <c r="M103" s="143"/>
      <c r="T103" s="51"/>
      <c r="AT103" s="17" t="s">
        <v>143</v>
      </c>
      <c r="AU103" s="17" t="s">
        <v>82</v>
      </c>
    </row>
    <row r="104" spans="2:65" s="1" customFormat="1">
      <c r="B104" s="32"/>
      <c r="D104" s="144" t="s">
        <v>145</v>
      </c>
      <c r="F104" s="145" t="s">
        <v>1376</v>
      </c>
      <c r="I104" s="142"/>
      <c r="L104" s="32"/>
      <c r="M104" s="143"/>
      <c r="T104" s="51"/>
      <c r="AT104" s="17" t="s">
        <v>145</v>
      </c>
      <c r="AU104" s="17" t="s">
        <v>82</v>
      </c>
    </row>
    <row r="105" spans="2:65" s="11" customFormat="1" ht="22.95" customHeight="1">
      <c r="B105" s="115"/>
      <c r="D105" s="116" t="s">
        <v>72</v>
      </c>
      <c r="E105" s="125" t="s">
        <v>1377</v>
      </c>
      <c r="F105" s="125" t="s">
        <v>1378</v>
      </c>
      <c r="I105" s="118"/>
      <c r="J105" s="126">
        <f>BK105</f>
        <v>0</v>
      </c>
      <c r="L105" s="115"/>
      <c r="M105" s="120"/>
      <c r="P105" s="121">
        <f>SUM(P106:P110)</f>
        <v>0</v>
      </c>
      <c r="R105" s="121">
        <f>SUM(R106:R110)</f>
        <v>5.2999999999999998E-4</v>
      </c>
      <c r="T105" s="122">
        <f>SUM(T106:T110)</f>
        <v>0</v>
      </c>
      <c r="AR105" s="116" t="s">
        <v>82</v>
      </c>
      <c r="AT105" s="123" t="s">
        <v>72</v>
      </c>
      <c r="AU105" s="123" t="s">
        <v>78</v>
      </c>
      <c r="AY105" s="116" t="s">
        <v>134</v>
      </c>
      <c r="BK105" s="124">
        <f>SUM(BK106:BK110)</f>
        <v>0</v>
      </c>
    </row>
    <row r="106" spans="2:65" s="1" customFormat="1" ht="21.75" customHeight="1">
      <c r="B106" s="32"/>
      <c r="C106" s="127" t="s">
        <v>172</v>
      </c>
      <c r="D106" s="127" t="s">
        <v>136</v>
      </c>
      <c r="E106" s="128" t="s">
        <v>1379</v>
      </c>
      <c r="F106" s="129" t="s">
        <v>1380</v>
      </c>
      <c r="G106" s="130" t="s">
        <v>561</v>
      </c>
      <c r="H106" s="131">
        <v>1</v>
      </c>
      <c r="I106" s="132"/>
      <c r="J106" s="133">
        <f>ROUND(I106*H106,2)</f>
        <v>0</v>
      </c>
      <c r="K106" s="129" t="s">
        <v>140</v>
      </c>
      <c r="L106" s="32"/>
      <c r="M106" s="134" t="s">
        <v>19</v>
      </c>
      <c r="N106" s="135" t="s">
        <v>45</v>
      </c>
      <c r="P106" s="136">
        <f>O106*H106</f>
        <v>0</v>
      </c>
      <c r="Q106" s="136">
        <v>1.4999999999999999E-4</v>
      </c>
      <c r="R106" s="136">
        <f>Q106*H106</f>
        <v>1.4999999999999999E-4</v>
      </c>
      <c r="S106" s="136">
        <v>0</v>
      </c>
      <c r="T106" s="137">
        <f>S106*H106</f>
        <v>0</v>
      </c>
      <c r="AR106" s="138" t="s">
        <v>240</v>
      </c>
      <c r="AT106" s="138" t="s">
        <v>136</v>
      </c>
      <c r="AU106" s="138" t="s">
        <v>82</v>
      </c>
      <c r="AY106" s="17" t="s">
        <v>134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82</v>
      </c>
      <c r="BK106" s="139">
        <f>ROUND(I106*H106,2)</f>
        <v>0</v>
      </c>
      <c r="BL106" s="17" t="s">
        <v>240</v>
      </c>
      <c r="BM106" s="138" t="s">
        <v>1381</v>
      </c>
    </row>
    <row r="107" spans="2:65" s="1" customFormat="1" ht="19.2">
      <c r="B107" s="32"/>
      <c r="D107" s="140" t="s">
        <v>143</v>
      </c>
      <c r="F107" s="141" t="s">
        <v>1382</v>
      </c>
      <c r="I107" s="142"/>
      <c r="L107" s="32"/>
      <c r="M107" s="143"/>
      <c r="T107" s="51"/>
      <c r="AT107" s="17" t="s">
        <v>143</v>
      </c>
      <c r="AU107" s="17" t="s">
        <v>82</v>
      </c>
    </row>
    <row r="108" spans="2:65" s="1" customFormat="1">
      <c r="B108" s="32"/>
      <c r="D108" s="144" t="s">
        <v>145</v>
      </c>
      <c r="F108" s="145" t="s">
        <v>1383</v>
      </c>
      <c r="I108" s="142"/>
      <c r="L108" s="32"/>
      <c r="M108" s="143"/>
      <c r="T108" s="51"/>
      <c r="AT108" s="17" t="s">
        <v>145</v>
      </c>
      <c r="AU108" s="17" t="s">
        <v>82</v>
      </c>
    </row>
    <row r="109" spans="2:65" s="1" customFormat="1" ht="16.5" customHeight="1">
      <c r="B109" s="32"/>
      <c r="C109" s="166" t="s">
        <v>178</v>
      </c>
      <c r="D109" s="166" t="s">
        <v>217</v>
      </c>
      <c r="E109" s="167" t="s">
        <v>1384</v>
      </c>
      <c r="F109" s="168" t="s">
        <v>1385</v>
      </c>
      <c r="G109" s="169" t="s">
        <v>561</v>
      </c>
      <c r="H109" s="170">
        <v>1</v>
      </c>
      <c r="I109" s="171"/>
      <c r="J109" s="172">
        <f>ROUND(I109*H109,2)</f>
        <v>0</v>
      </c>
      <c r="K109" s="168" t="s">
        <v>140</v>
      </c>
      <c r="L109" s="173"/>
      <c r="M109" s="174" t="s">
        <v>19</v>
      </c>
      <c r="N109" s="175" t="s">
        <v>45</v>
      </c>
      <c r="P109" s="136">
        <f>O109*H109</f>
        <v>0</v>
      </c>
      <c r="Q109" s="136">
        <v>3.8000000000000002E-4</v>
      </c>
      <c r="R109" s="136">
        <f>Q109*H109</f>
        <v>3.8000000000000002E-4</v>
      </c>
      <c r="S109" s="136">
        <v>0</v>
      </c>
      <c r="T109" s="137">
        <f>S109*H109</f>
        <v>0</v>
      </c>
      <c r="AR109" s="138" t="s">
        <v>383</v>
      </c>
      <c r="AT109" s="138" t="s">
        <v>217</v>
      </c>
      <c r="AU109" s="138" t="s">
        <v>82</v>
      </c>
      <c r="AY109" s="17" t="s">
        <v>134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82</v>
      </c>
      <c r="BK109" s="139">
        <f>ROUND(I109*H109,2)</f>
        <v>0</v>
      </c>
      <c r="BL109" s="17" t="s">
        <v>240</v>
      </c>
      <c r="BM109" s="138" t="s">
        <v>1386</v>
      </c>
    </row>
    <row r="110" spans="2:65" s="1" customFormat="1">
      <c r="B110" s="32"/>
      <c r="D110" s="140" t="s">
        <v>143</v>
      </c>
      <c r="F110" s="141" t="s">
        <v>1385</v>
      </c>
      <c r="I110" s="142"/>
      <c r="L110" s="32"/>
      <c r="M110" s="143"/>
      <c r="T110" s="51"/>
      <c r="AT110" s="17" t="s">
        <v>143</v>
      </c>
      <c r="AU110" s="17" t="s">
        <v>82</v>
      </c>
    </row>
    <row r="111" spans="2:65" s="11" customFormat="1" ht="22.95" customHeight="1">
      <c r="B111" s="115"/>
      <c r="D111" s="116" t="s">
        <v>72</v>
      </c>
      <c r="E111" s="125" t="s">
        <v>1387</v>
      </c>
      <c r="F111" s="125" t="s">
        <v>1388</v>
      </c>
      <c r="I111" s="118"/>
      <c r="J111" s="126">
        <f>BK111</f>
        <v>0</v>
      </c>
      <c r="L111" s="115"/>
      <c r="M111" s="120"/>
      <c r="P111" s="121">
        <f>SUM(P112:P139)</f>
        <v>0</v>
      </c>
      <c r="R111" s="121">
        <f>SUM(R112:R139)</f>
        <v>0</v>
      </c>
      <c r="T111" s="122">
        <f>SUM(T112:T139)</f>
        <v>0</v>
      </c>
      <c r="AR111" s="116" t="s">
        <v>82</v>
      </c>
      <c r="AT111" s="123" t="s">
        <v>72</v>
      </c>
      <c r="AU111" s="123" t="s">
        <v>78</v>
      </c>
      <c r="AY111" s="116" t="s">
        <v>134</v>
      </c>
      <c r="BK111" s="124">
        <f>SUM(BK112:BK139)</f>
        <v>0</v>
      </c>
    </row>
    <row r="112" spans="2:65" s="1" customFormat="1" ht="24.15" customHeight="1">
      <c r="B112" s="32"/>
      <c r="C112" s="127" t="s">
        <v>187</v>
      </c>
      <c r="D112" s="127" t="s">
        <v>136</v>
      </c>
      <c r="E112" s="128" t="s">
        <v>1389</v>
      </c>
      <c r="F112" s="129" t="s">
        <v>1390</v>
      </c>
      <c r="G112" s="130" t="s">
        <v>1249</v>
      </c>
      <c r="H112" s="131">
        <v>1</v>
      </c>
      <c r="I112" s="132"/>
      <c r="J112" s="133">
        <f>ROUND(I112*H112,2)</f>
        <v>0</v>
      </c>
      <c r="K112" s="129" t="s">
        <v>19</v>
      </c>
      <c r="L112" s="32"/>
      <c r="M112" s="134" t="s">
        <v>19</v>
      </c>
      <c r="N112" s="135" t="s">
        <v>45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240</v>
      </c>
      <c r="AT112" s="138" t="s">
        <v>136</v>
      </c>
      <c r="AU112" s="138" t="s">
        <v>82</v>
      </c>
      <c r="AY112" s="17" t="s">
        <v>134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82</v>
      </c>
      <c r="BK112" s="139">
        <f>ROUND(I112*H112,2)</f>
        <v>0</v>
      </c>
      <c r="BL112" s="17" t="s">
        <v>240</v>
      </c>
      <c r="BM112" s="138" t="s">
        <v>1391</v>
      </c>
    </row>
    <row r="113" spans="2:65" s="1" customFormat="1" ht="19.2">
      <c r="B113" s="32"/>
      <c r="D113" s="140" t="s">
        <v>143</v>
      </c>
      <c r="F113" s="141" t="s">
        <v>1390</v>
      </c>
      <c r="I113" s="142"/>
      <c r="L113" s="32"/>
      <c r="M113" s="143"/>
      <c r="T113" s="51"/>
      <c r="AT113" s="17" t="s">
        <v>143</v>
      </c>
      <c r="AU113" s="17" t="s">
        <v>82</v>
      </c>
    </row>
    <row r="114" spans="2:65" s="1" customFormat="1" ht="38.4">
      <c r="B114" s="32"/>
      <c r="D114" s="140" t="s">
        <v>1365</v>
      </c>
      <c r="F114" s="180" t="s">
        <v>1392</v>
      </c>
      <c r="I114" s="142"/>
      <c r="L114" s="32"/>
      <c r="M114" s="143"/>
      <c r="T114" s="51"/>
      <c r="AT114" s="17" t="s">
        <v>1365</v>
      </c>
      <c r="AU114" s="17" t="s">
        <v>82</v>
      </c>
    </row>
    <row r="115" spans="2:65" s="1" customFormat="1" ht="16.5" customHeight="1">
      <c r="B115" s="32"/>
      <c r="C115" s="127" t="s">
        <v>149</v>
      </c>
      <c r="D115" s="127" t="s">
        <v>136</v>
      </c>
      <c r="E115" s="128" t="s">
        <v>1393</v>
      </c>
      <c r="F115" s="129" t="s">
        <v>1394</v>
      </c>
      <c r="G115" s="130" t="s">
        <v>1395</v>
      </c>
      <c r="H115" s="131">
        <v>1</v>
      </c>
      <c r="I115" s="132"/>
      <c r="J115" s="133">
        <f>ROUND(I115*H115,2)</f>
        <v>0</v>
      </c>
      <c r="K115" s="129" t="s">
        <v>19</v>
      </c>
      <c r="L115" s="32"/>
      <c r="M115" s="134" t="s">
        <v>19</v>
      </c>
      <c r="N115" s="135" t="s">
        <v>45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240</v>
      </c>
      <c r="AT115" s="138" t="s">
        <v>136</v>
      </c>
      <c r="AU115" s="138" t="s">
        <v>82</v>
      </c>
      <c r="AY115" s="17" t="s">
        <v>134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82</v>
      </c>
      <c r="BK115" s="139">
        <f>ROUND(I115*H115,2)</f>
        <v>0</v>
      </c>
      <c r="BL115" s="17" t="s">
        <v>240</v>
      </c>
      <c r="BM115" s="138" t="s">
        <v>1396</v>
      </c>
    </row>
    <row r="116" spans="2:65" s="1" customFormat="1">
      <c r="B116" s="32"/>
      <c r="D116" s="140" t="s">
        <v>143</v>
      </c>
      <c r="F116" s="141" t="s">
        <v>1394</v>
      </c>
      <c r="I116" s="142"/>
      <c r="L116" s="32"/>
      <c r="M116" s="143"/>
      <c r="T116" s="51"/>
      <c r="AT116" s="17" t="s">
        <v>143</v>
      </c>
      <c r="AU116" s="17" t="s">
        <v>82</v>
      </c>
    </row>
    <row r="117" spans="2:65" s="1" customFormat="1" ht="24.15" customHeight="1">
      <c r="B117" s="32"/>
      <c r="C117" s="127" t="s">
        <v>200</v>
      </c>
      <c r="D117" s="127" t="s">
        <v>136</v>
      </c>
      <c r="E117" s="128" t="s">
        <v>1397</v>
      </c>
      <c r="F117" s="129" t="s">
        <v>1398</v>
      </c>
      <c r="G117" s="130" t="s">
        <v>1395</v>
      </c>
      <c r="H117" s="131">
        <v>1</v>
      </c>
      <c r="I117" s="132"/>
      <c r="J117" s="133">
        <f>ROUND(I117*H117,2)</f>
        <v>0</v>
      </c>
      <c r="K117" s="129" t="s">
        <v>19</v>
      </c>
      <c r="L117" s="32"/>
      <c r="M117" s="134" t="s">
        <v>19</v>
      </c>
      <c r="N117" s="135" t="s">
        <v>45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240</v>
      </c>
      <c r="AT117" s="138" t="s">
        <v>136</v>
      </c>
      <c r="AU117" s="138" t="s">
        <v>82</v>
      </c>
      <c r="AY117" s="17" t="s">
        <v>134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82</v>
      </c>
      <c r="BK117" s="139">
        <f>ROUND(I117*H117,2)</f>
        <v>0</v>
      </c>
      <c r="BL117" s="17" t="s">
        <v>240</v>
      </c>
      <c r="BM117" s="138" t="s">
        <v>1399</v>
      </c>
    </row>
    <row r="118" spans="2:65" s="1" customFormat="1" ht="19.2">
      <c r="B118" s="32"/>
      <c r="D118" s="140" t="s">
        <v>143</v>
      </c>
      <c r="F118" s="141" t="s">
        <v>1398</v>
      </c>
      <c r="I118" s="142"/>
      <c r="L118" s="32"/>
      <c r="M118" s="143"/>
      <c r="T118" s="51"/>
      <c r="AT118" s="17" t="s">
        <v>143</v>
      </c>
      <c r="AU118" s="17" t="s">
        <v>82</v>
      </c>
    </row>
    <row r="119" spans="2:65" s="1" customFormat="1" ht="38.4">
      <c r="B119" s="32"/>
      <c r="D119" s="140" t="s">
        <v>1365</v>
      </c>
      <c r="F119" s="180" t="s">
        <v>1400</v>
      </c>
      <c r="I119" s="142"/>
      <c r="L119" s="32"/>
      <c r="M119" s="143"/>
      <c r="T119" s="51"/>
      <c r="AT119" s="17" t="s">
        <v>1365</v>
      </c>
      <c r="AU119" s="17" t="s">
        <v>82</v>
      </c>
    </row>
    <row r="120" spans="2:65" s="1" customFormat="1" ht="16.5" customHeight="1">
      <c r="B120" s="32"/>
      <c r="C120" s="127" t="s">
        <v>208</v>
      </c>
      <c r="D120" s="127" t="s">
        <v>136</v>
      </c>
      <c r="E120" s="128" t="s">
        <v>1401</v>
      </c>
      <c r="F120" s="129" t="s">
        <v>1402</v>
      </c>
      <c r="G120" s="130" t="s">
        <v>1395</v>
      </c>
      <c r="H120" s="131">
        <v>1</v>
      </c>
      <c r="I120" s="132"/>
      <c r="J120" s="133">
        <f>ROUND(I120*H120,2)</f>
        <v>0</v>
      </c>
      <c r="K120" s="129" t="s">
        <v>19</v>
      </c>
      <c r="L120" s="32"/>
      <c r="M120" s="134" t="s">
        <v>19</v>
      </c>
      <c r="N120" s="135" t="s">
        <v>45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240</v>
      </c>
      <c r="AT120" s="138" t="s">
        <v>136</v>
      </c>
      <c r="AU120" s="138" t="s">
        <v>82</v>
      </c>
      <c r="AY120" s="17" t="s">
        <v>134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82</v>
      </c>
      <c r="BK120" s="139">
        <f>ROUND(I120*H120,2)</f>
        <v>0</v>
      </c>
      <c r="BL120" s="17" t="s">
        <v>240</v>
      </c>
      <c r="BM120" s="138" t="s">
        <v>1403</v>
      </c>
    </row>
    <row r="121" spans="2:65" s="1" customFormat="1">
      <c r="B121" s="32"/>
      <c r="D121" s="140" t="s">
        <v>143</v>
      </c>
      <c r="F121" s="141" t="s">
        <v>1402</v>
      </c>
      <c r="I121" s="142"/>
      <c r="L121" s="32"/>
      <c r="M121" s="143"/>
      <c r="T121" s="51"/>
      <c r="AT121" s="17" t="s">
        <v>143</v>
      </c>
      <c r="AU121" s="17" t="s">
        <v>82</v>
      </c>
    </row>
    <row r="122" spans="2:65" s="1" customFormat="1" ht="16.5" customHeight="1">
      <c r="B122" s="32"/>
      <c r="C122" s="127" t="s">
        <v>210</v>
      </c>
      <c r="D122" s="127" t="s">
        <v>136</v>
      </c>
      <c r="E122" s="128" t="s">
        <v>1404</v>
      </c>
      <c r="F122" s="129" t="s">
        <v>1405</v>
      </c>
      <c r="G122" s="130" t="s">
        <v>1406</v>
      </c>
      <c r="H122" s="131">
        <v>6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45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240</v>
      </c>
      <c r="AT122" s="138" t="s">
        <v>136</v>
      </c>
      <c r="AU122" s="138" t="s">
        <v>82</v>
      </c>
      <c r="AY122" s="17" t="s">
        <v>134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82</v>
      </c>
      <c r="BK122" s="139">
        <f>ROUND(I122*H122,2)</f>
        <v>0</v>
      </c>
      <c r="BL122" s="17" t="s">
        <v>240</v>
      </c>
      <c r="BM122" s="138" t="s">
        <v>1407</v>
      </c>
    </row>
    <row r="123" spans="2:65" s="1" customFormat="1">
      <c r="B123" s="32"/>
      <c r="D123" s="140" t="s">
        <v>143</v>
      </c>
      <c r="F123" s="141" t="s">
        <v>1405</v>
      </c>
      <c r="I123" s="142"/>
      <c r="L123" s="32"/>
      <c r="M123" s="143"/>
      <c r="T123" s="51"/>
      <c r="AT123" s="17" t="s">
        <v>143</v>
      </c>
      <c r="AU123" s="17" t="s">
        <v>82</v>
      </c>
    </row>
    <row r="124" spans="2:65" s="1" customFormat="1" ht="21.75" customHeight="1">
      <c r="B124" s="32"/>
      <c r="C124" s="127" t="s">
        <v>216</v>
      </c>
      <c r="D124" s="127" t="s">
        <v>136</v>
      </c>
      <c r="E124" s="128" t="s">
        <v>1408</v>
      </c>
      <c r="F124" s="129" t="s">
        <v>1409</v>
      </c>
      <c r="G124" s="130" t="s">
        <v>1249</v>
      </c>
      <c r="H124" s="131">
        <v>1</v>
      </c>
      <c r="I124" s="132"/>
      <c r="J124" s="133">
        <f>ROUND(I124*H124,2)</f>
        <v>0</v>
      </c>
      <c r="K124" s="129" t="s">
        <v>19</v>
      </c>
      <c r="L124" s="32"/>
      <c r="M124" s="134" t="s">
        <v>19</v>
      </c>
      <c r="N124" s="135" t="s">
        <v>45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240</v>
      </c>
      <c r="AT124" s="138" t="s">
        <v>136</v>
      </c>
      <c r="AU124" s="138" t="s">
        <v>82</v>
      </c>
      <c r="AY124" s="17" t="s">
        <v>134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82</v>
      </c>
      <c r="BK124" s="139">
        <f>ROUND(I124*H124,2)</f>
        <v>0</v>
      </c>
      <c r="BL124" s="17" t="s">
        <v>240</v>
      </c>
      <c r="BM124" s="138" t="s">
        <v>1410</v>
      </c>
    </row>
    <row r="125" spans="2:65" s="1" customFormat="1">
      <c r="B125" s="32"/>
      <c r="D125" s="140" t="s">
        <v>143</v>
      </c>
      <c r="F125" s="141" t="s">
        <v>1409</v>
      </c>
      <c r="I125" s="142"/>
      <c r="L125" s="32"/>
      <c r="M125" s="143"/>
      <c r="T125" s="51"/>
      <c r="AT125" s="17" t="s">
        <v>143</v>
      </c>
      <c r="AU125" s="17" t="s">
        <v>82</v>
      </c>
    </row>
    <row r="126" spans="2:65" s="1" customFormat="1" ht="38.4">
      <c r="B126" s="32"/>
      <c r="D126" s="140" t="s">
        <v>1365</v>
      </c>
      <c r="F126" s="180" t="s">
        <v>1411</v>
      </c>
      <c r="I126" s="142"/>
      <c r="L126" s="32"/>
      <c r="M126" s="143"/>
      <c r="T126" s="51"/>
      <c r="AT126" s="17" t="s">
        <v>1365</v>
      </c>
      <c r="AU126" s="17" t="s">
        <v>82</v>
      </c>
    </row>
    <row r="127" spans="2:65" s="1" customFormat="1" ht="24.15" customHeight="1">
      <c r="B127" s="32"/>
      <c r="C127" s="127" t="s">
        <v>222</v>
      </c>
      <c r="D127" s="127" t="s">
        <v>136</v>
      </c>
      <c r="E127" s="128" t="s">
        <v>1412</v>
      </c>
      <c r="F127" s="129" t="s">
        <v>1413</v>
      </c>
      <c r="G127" s="130" t="s">
        <v>1249</v>
      </c>
      <c r="H127" s="131">
        <v>1</v>
      </c>
      <c r="I127" s="132"/>
      <c r="J127" s="133">
        <f>ROUND(I127*H127,2)</f>
        <v>0</v>
      </c>
      <c r="K127" s="129" t="s">
        <v>19</v>
      </c>
      <c r="L127" s="32"/>
      <c r="M127" s="134" t="s">
        <v>19</v>
      </c>
      <c r="N127" s="135" t="s">
        <v>45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240</v>
      </c>
      <c r="AT127" s="138" t="s">
        <v>136</v>
      </c>
      <c r="AU127" s="138" t="s">
        <v>82</v>
      </c>
      <c r="AY127" s="17" t="s">
        <v>134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82</v>
      </c>
      <c r="BK127" s="139">
        <f>ROUND(I127*H127,2)</f>
        <v>0</v>
      </c>
      <c r="BL127" s="17" t="s">
        <v>240</v>
      </c>
      <c r="BM127" s="138" t="s">
        <v>1414</v>
      </c>
    </row>
    <row r="128" spans="2:65" s="1" customFormat="1" ht="19.2">
      <c r="B128" s="32"/>
      <c r="D128" s="140" t="s">
        <v>143</v>
      </c>
      <c r="F128" s="141" t="s">
        <v>1413</v>
      </c>
      <c r="I128" s="142"/>
      <c r="L128" s="32"/>
      <c r="M128" s="143"/>
      <c r="T128" s="51"/>
      <c r="AT128" s="17" t="s">
        <v>143</v>
      </c>
      <c r="AU128" s="17" t="s">
        <v>82</v>
      </c>
    </row>
    <row r="129" spans="2:65" s="1" customFormat="1" ht="24.15" customHeight="1">
      <c r="B129" s="32"/>
      <c r="C129" s="127" t="s">
        <v>228</v>
      </c>
      <c r="D129" s="127" t="s">
        <v>136</v>
      </c>
      <c r="E129" s="128" t="s">
        <v>1415</v>
      </c>
      <c r="F129" s="129" t="s">
        <v>1416</v>
      </c>
      <c r="G129" s="130" t="s">
        <v>1249</v>
      </c>
      <c r="H129" s="131">
        <v>1</v>
      </c>
      <c r="I129" s="132"/>
      <c r="J129" s="133">
        <f>ROUND(I129*H129,2)</f>
        <v>0</v>
      </c>
      <c r="K129" s="129" t="s">
        <v>19</v>
      </c>
      <c r="L129" s="32"/>
      <c r="M129" s="134" t="s">
        <v>19</v>
      </c>
      <c r="N129" s="135" t="s">
        <v>45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240</v>
      </c>
      <c r="AT129" s="138" t="s">
        <v>136</v>
      </c>
      <c r="AU129" s="138" t="s">
        <v>82</v>
      </c>
      <c r="AY129" s="17" t="s">
        <v>134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82</v>
      </c>
      <c r="BK129" s="139">
        <f>ROUND(I129*H129,2)</f>
        <v>0</v>
      </c>
      <c r="BL129" s="17" t="s">
        <v>240</v>
      </c>
      <c r="BM129" s="138" t="s">
        <v>1417</v>
      </c>
    </row>
    <row r="130" spans="2:65" s="1" customFormat="1">
      <c r="B130" s="32"/>
      <c r="D130" s="140" t="s">
        <v>143</v>
      </c>
      <c r="F130" s="141" t="s">
        <v>1416</v>
      </c>
      <c r="I130" s="142"/>
      <c r="L130" s="32"/>
      <c r="M130" s="143"/>
      <c r="T130" s="51"/>
      <c r="AT130" s="17" t="s">
        <v>143</v>
      </c>
      <c r="AU130" s="17" t="s">
        <v>82</v>
      </c>
    </row>
    <row r="131" spans="2:65" s="1" customFormat="1" ht="24.15" customHeight="1">
      <c r="B131" s="32"/>
      <c r="C131" s="127" t="s">
        <v>8</v>
      </c>
      <c r="D131" s="127" t="s">
        <v>136</v>
      </c>
      <c r="E131" s="128" t="s">
        <v>1418</v>
      </c>
      <c r="F131" s="129" t="s">
        <v>1419</v>
      </c>
      <c r="G131" s="130" t="s">
        <v>1395</v>
      </c>
      <c r="H131" s="131">
        <v>1</v>
      </c>
      <c r="I131" s="132"/>
      <c r="J131" s="133">
        <f>ROUND(I131*H131,2)</f>
        <v>0</v>
      </c>
      <c r="K131" s="129" t="s">
        <v>19</v>
      </c>
      <c r="L131" s="32"/>
      <c r="M131" s="134" t="s">
        <v>19</v>
      </c>
      <c r="N131" s="135" t="s">
        <v>45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240</v>
      </c>
      <c r="AT131" s="138" t="s">
        <v>136</v>
      </c>
      <c r="AU131" s="138" t="s">
        <v>82</v>
      </c>
      <c r="AY131" s="17" t="s">
        <v>134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82</v>
      </c>
      <c r="BK131" s="139">
        <f>ROUND(I131*H131,2)</f>
        <v>0</v>
      </c>
      <c r="BL131" s="17" t="s">
        <v>240</v>
      </c>
      <c r="BM131" s="138" t="s">
        <v>1420</v>
      </c>
    </row>
    <row r="132" spans="2:65" s="1" customFormat="1" ht="19.2">
      <c r="B132" s="32"/>
      <c r="D132" s="140" t="s">
        <v>143</v>
      </c>
      <c r="F132" s="141" t="s">
        <v>1419</v>
      </c>
      <c r="I132" s="142"/>
      <c r="L132" s="32"/>
      <c r="M132" s="143"/>
      <c r="T132" s="51"/>
      <c r="AT132" s="17" t="s">
        <v>143</v>
      </c>
      <c r="AU132" s="17" t="s">
        <v>82</v>
      </c>
    </row>
    <row r="133" spans="2:65" s="1" customFormat="1" ht="16.5" customHeight="1">
      <c r="B133" s="32"/>
      <c r="C133" s="127" t="s">
        <v>240</v>
      </c>
      <c r="D133" s="127" t="s">
        <v>136</v>
      </c>
      <c r="E133" s="128" t="s">
        <v>1421</v>
      </c>
      <c r="F133" s="129" t="s">
        <v>1422</v>
      </c>
      <c r="G133" s="130" t="s">
        <v>1249</v>
      </c>
      <c r="H133" s="131">
        <v>1</v>
      </c>
      <c r="I133" s="132"/>
      <c r="J133" s="133">
        <f>ROUND(I133*H133,2)</f>
        <v>0</v>
      </c>
      <c r="K133" s="129" t="s">
        <v>19</v>
      </c>
      <c r="L133" s="32"/>
      <c r="M133" s="134" t="s">
        <v>19</v>
      </c>
      <c r="N133" s="135" t="s">
        <v>45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240</v>
      </c>
      <c r="AT133" s="138" t="s">
        <v>136</v>
      </c>
      <c r="AU133" s="138" t="s">
        <v>82</v>
      </c>
      <c r="AY133" s="17" t="s">
        <v>134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82</v>
      </c>
      <c r="BK133" s="139">
        <f>ROUND(I133*H133,2)</f>
        <v>0</v>
      </c>
      <c r="BL133" s="17" t="s">
        <v>240</v>
      </c>
      <c r="BM133" s="138" t="s">
        <v>1423</v>
      </c>
    </row>
    <row r="134" spans="2:65" s="1" customFormat="1">
      <c r="B134" s="32"/>
      <c r="D134" s="140" t="s">
        <v>143</v>
      </c>
      <c r="F134" s="141" t="s">
        <v>1422</v>
      </c>
      <c r="I134" s="142"/>
      <c r="L134" s="32"/>
      <c r="M134" s="143"/>
      <c r="T134" s="51"/>
      <c r="AT134" s="17" t="s">
        <v>143</v>
      </c>
      <c r="AU134" s="17" t="s">
        <v>82</v>
      </c>
    </row>
    <row r="135" spans="2:65" s="1" customFormat="1" ht="24.15" customHeight="1">
      <c r="B135" s="32"/>
      <c r="C135" s="127" t="s">
        <v>248</v>
      </c>
      <c r="D135" s="127" t="s">
        <v>136</v>
      </c>
      <c r="E135" s="128" t="s">
        <v>1424</v>
      </c>
      <c r="F135" s="129" t="s">
        <v>1425</v>
      </c>
      <c r="G135" s="130" t="s">
        <v>1249</v>
      </c>
      <c r="H135" s="131">
        <v>1</v>
      </c>
      <c r="I135" s="132"/>
      <c r="J135" s="133">
        <f>ROUND(I135*H135,2)</f>
        <v>0</v>
      </c>
      <c r="K135" s="129" t="s">
        <v>19</v>
      </c>
      <c r="L135" s="32"/>
      <c r="M135" s="134" t="s">
        <v>19</v>
      </c>
      <c r="N135" s="135" t="s">
        <v>45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240</v>
      </c>
      <c r="AT135" s="138" t="s">
        <v>136</v>
      </c>
      <c r="AU135" s="138" t="s">
        <v>82</v>
      </c>
      <c r="AY135" s="17" t="s">
        <v>134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82</v>
      </c>
      <c r="BK135" s="139">
        <f>ROUND(I135*H135,2)</f>
        <v>0</v>
      </c>
      <c r="BL135" s="17" t="s">
        <v>240</v>
      </c>
      <c r="BM135" s="138" t="s">
        <v>1426</v>
      </c>
    </row>
    <row r="136" spans="2:65" s="1" customFormat="1" ht="19.2">
      <c r="B136" s="32"/>
      <c r="D136" s="140" t="s">
        <v>143</v>
      </c>
      <c r="F136" s="141" t="s">
        <v>1425</v>
      </c>
      <c r="I136" s="142"/>
      <c r="L136" s="32"/>
      <c r="M136" s="143"/>
      <c r="T136" s="51"/>
      <c r="AT136" s="17" t="s">
        <v>143</v>
      </c>
      <c r="AU136" s="17" t="s">
        <v>82</v>
      </c>
    </row>
    <row r="137" spans="2:65" s="1" customFormat="1" ht="21.75" customHeight="1">
      <c r="B137" s="32"/>
      <c r="C137" s="127" t="s">
        <v>255</v>
      </c>
      <c r="D137" s="127" t="s">
        <v>136</v>
      </c>
      <c r="E137" s="128" t="s">
        <v>1427</v>
      </c>
      <c r="F137" s="129" t="s">
        <v>1428</v>
      </c>
      <c r="G137" s="130" t="s">
        <v>746</v>
      </c>
      <c r="H137" s="176"/>
      <c r="I137" s="132"/>
      <c r="J137" s="133">
        <f>ROUND(I137*H137,2)</f>
        <v>0</v>
      </c>
      <c r="K137" s="129" t="s">
        <v>140</v>
      </c>
      <c r="L137" s="32"/>
      <c r="M137" s="134" t="s">
        <v>19</v>
      </c>
      <c r="N137" s="135" t="s">
        <v>45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240</v>
      </c>
      <c r="AT137" s="138" t="s">
        <v>136</v>
      </c>
      <c r="AU137" s="138" t="s">
        <v>82</v>
      </c>
      <c r="AY137" s="17" t="s">
        <v>134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82</v>
      </c>
      <c r="BK137" s="139">
        <f>ROUND(I137*H137,2)</f>
        <v>0</v>
      </c>
      <c r="BL137" s="17" t="s">
        <v>240</v>
      </c>
      <c r="BM137" s="138" t="s">
        <v>1429</v>
      </c>
    </row>
    <row r="138" spans="2:65" s="1" customFormat="1" ht="28.8">
      <c r="B138" s="32"/>
      <c r="D138" s="140" t="s">
        <v>143</v>
      </c>
      <c r="F138" s="141" t="s">
        <v>1430</v>
      </c>
      <c r="I138" s="142"/>
      <c r="L138" s="32"/>
      <c r="M138" s="143"/>
      <c r="T138" s="51"/>
      <c r="AT138" s="17" t="s">
        <v>143</v>
      </c>
      <c r="AU138" s="17" t="s">
        <v>82</v>
      </c>
    </row>
    <row r="139" spans="2:65" s="1" customFormat="1">
      <c r="B139" s="32"/>
      <c r="D139" s="144" t="s">
        <v>145</v>
      </c>
      <c r="F139" s="145" t="s">
        <v>1431</v>
      </c>
      <c r="I139" s="142"/>
      <c r="L139" s="32"/>
      <c r="M139" s="143"/>
      <c r="T139" s="51"/>
      <c r="AT139" s="17" t="s">
        <v>145</v>
      </c>
      <c r="AU139" s="17" t="s">
        <v>82</v>
      </c>
    </row>
    <row r="140" spans="2:65" s="11" customFormat="1" ht="22.95" customHeight="1">
      <c r="B140" s="115"/>
      <c r="D140" s="116" t="s">
        <v>72</v>
      </c>
      <c r="E140" s="125" t="s">
        <v>1432</v>
      </c>
      <c r="F140" s="125" t="s">
        <v>1433</v>
      </c>
      <c r="I140" s="118"/>
      <c r="J140" s="126">
        <f>BK140</f>
        <v>0</v>
      </c>
      <c r="L140" s="115"/>
      <c r="M140" s="120"/>
      <c r="P140" s="121">
        <f>SUM(P141:P149)</f>
        <v>0</v>
      </c>
      <c r="R140" s="121">
        <f>SUM(R141:R149)</f>
        <v>8.0999999999999996E-3</v>
      </c>
      <c r="T140" s="122">
        <f>SUM(T141:T149)</f>
        <v>0</v>
      </c>
      <c r="AR140" s="116" t="s">
        <v>82</v>
      </c>
      <c r="AT140" s="123" t="s">
        <v>72</v>
      </c>
      <c r="AU140" s="123" t="s">
        <v>78</v>
      </c>
      <c r="AY140" s="116" t="s">
        <v>134</v>
      </c>
      <c r="BK140" s="124">
        <f>SUM(BK141:BK149)</f>
        <v>0</v>
      </c>
    </row>
    <row r="141" spans="2:65" s="1" customFormat="1" ht="37.950000000000003" customHeight="1">
      <c r="B141" s="32"/>
      <c r="C141" s="127" t="s">
        <v>263</v>
      </c>
      <c r="D141" s="127" t="s">
        <v>136</v>
      </c>
      <c r="E141" s="128" t="s">
        <v>1434</v>
      </c>
      <c r="F141" s="129" t="s">
        <v>1435</v>
      </c>
      <c r="G141" s="130" t="s">
        <v>1329</v>
      </c>
      <c r="H141" s="131">
        <v>1</v>
      </c>
      <c r="I141" s="132"/>
      <c r="J141" s="133">
        <f>ROUND(I141*H141,2)</f>
        <v>0</v>
      </c>
      <c r="K141" s="129" t="s">
        <v>140</v>
      </c>
      <c r="L141" s="32"/>
      <c r="M141" s="134" t="s">
        <v>19</v>
      </c>
      <c r="N141" s="135" t="s">
        <v>45</v>
      </c>
      <c r="P141" s="136">
        <f>O141*H141</f>
        <v>0</v>
      </c>
      <c r="Q141" s="136">
        <v>5.1200000000000004E-3</v>
      </c>
      <c r="R141" s="136">
        <f>Q141*H141</f>
        <v>5.1200000000000004E-3</v>
      </c>
      <c r="S141" s="136">
        <v>0</v>
      </c>
      <c r="T141" s="137">
        <f>S141*H141</f>
        <v>0</v>
      </c>
      <c r="AR141" s="138" t="s">
        <v>240</v>
      </c>
      <c r="AT141" s="138" t="s">
        <v>136</v>
      </c>
      <c r="AU141" s="138" t="s">
        <v>82</v>
      </c>
      <c r="AY141" s="17" t="s">
        <v>134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82</v>
      </c>
      <c r="BK141" s="139">
        <f>ROUND(I141*H141,2)</f>
        <v>0</v>
      </c>
      <c r="BL141" s="17" t="s">
        <v>240</v>
      </c>
      <c r="BM141" s="138" t="s">
        <v>1436</v>
      </c>
    </row>
    <row r="142" spans="2:65" s="1" customFormat="1" ht="28.8">
      <c r="B142" s="32"/>
      <c r="D142" s="140" t="s">
        <v>143</v>
      </c>
      <c r="F142" s="141" t="s">
        <v>1437</v>
      </c>
      <c r="I142" s="142"/>
      <c r="L142" s="32"/>
      <c r="M142" s="143"/>
      <c r="T142" s="51"/>
      <c r="AT142" s="17" t="s">
        <v>143</v>
      </c>
      <c r="AU142" s="17" t="s">
        <v>82</v>
      </c>
    </row>
    <row r="143" spans="2:65" s="1" customFormat="1">
      <c r="B143" s="32"/>
      <c r="D143" s="144" t="s">
        <v>145</v>
      </c>
      <c r="F143" s="145" t="s">
        <v>1438</v>
      </c>
      <c r="I143" s="142"/>
      <c r="L143" s="32"/>
      <c r="M143" s="143"/>
      <c r="T143" s="51"/>
      <c r="AT143" s="17" t="s">
        <v>145</v>
      </c>
      <c r="AU143" s="17" t="s">
        <v>82</v>
      </c>
    </row>
    <row r="144" spans="2:65" s="1" customFormat="1" ht="33" customHeight="1">
      <c r="B144" s="32"/>
      <c r="C144" s="127" t="s">
        <v>270</v>
      </c>
      <c r="D144" s="127" t="s">
        <v>136</v>
      </c>
      <c r="E144" s="128" t="s">
        <v>1439</v>
      </c>
      <c r="F144" s="129" t="s">
        <v>1440</v>
      </c>
      <c r="G144" s="130" t="s">
        <v>1329</v>
      </c>
      <c r="H144" s="131">
        <v>1</v>
      </c>
      <c r="I144" s="132"/>
      <c r="J144" s="133">
        <f>ROUND(I144*H144,2)</f>
        <v>0</v>
      </c>
      <c r="K144" s="129" t="s">
        <v>140</v>
      </c>
      <c r="L144" s="32"/>
      <c r="M144" s="134" t="s">
        <v>19</v>
      </c>
      <c r="N144" s="135" t="s">
        <v>45</v>
      </c>
      <c r="P144" s="136">
        <f>O144*H144</f>
        <v>0</v>
      </c>
      <c r="Q144" s="136">
        <v>2.98E-3</v>
      </c>
      <c r="R144" s="136">
        <f>Q144*H144</f>
        <v>2.98E-3</v>
      </c>
      <c r="S144" s="136">
        <v>0</v>
      </c>
      <c r="T144" s="137">
        <f>S144*H144</f>
        <v>0</v>
      </c>
      <c r="AR144" s="138" t="s">
        <v>240</v>
      </c>
      <c r="AT144" s="138" t="s">
        <v>136</v>
      </c>
      <c r="AU144" s="138" t="s">
        <v>82</v>
      </c>
      <c r="AY144" s="17" t="s">
        <v>134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82</v>
      </c>
      <c r="BK144" s="139">
        <f>ROUND(I144*H144,2)</f>
        <v>0</v>
      </c>
      <c r="BL144" s="17" t="s">
        <v>240</v>
      </c>
      <c r="BM144" s="138" t="s">
        <v>1441</v>
      </c>
    </row>
    <row r="145" spans="2:65" s="1" customFormat="1" ht="38.4">
      <c r="B145" s="32"/>
      <c r="D145" s="140" t="s">
        <v>143</v>
      </c>
      <c r="F145" s="141" t="s">
        <v>1442</v>
      </c>
      <c r="I145" s="142"/>
      <c r="L145" s="32"/>
      <c r="M145" s="143"/>
      <c r="T145" s="51"/>
      <c r="AT145" s="17" t="s">
        <v>143</v>
      </c>
      <c r="AU145" s="17" t="s">
        <v>82</v>
      </c>
    </row>
    <row r="146" spans="2:65" s="1" customFormat="1">
      <c r="B146" s="32"/>
      <c r="D146" s="144" t="s">
        <v>145</v>
      </c>
      <c r="F146" s="145" t="s">
        <v>1443</v>
      </c>
      <c r="I146" s="142"/>
      <c r="L146" s="32"/>
      <c r="M146" s="143"/>
      <c r="T146" s="51"/>
      <c r="AT146" s="17" t="s">
        <v>145</v>
      </c>
      <c r="AU146" s="17" t="s">
        <v>82</v>
      </c>
    </row>
    <row r="147" spans="2:65" s="1" customFormat="1" ht="21.75" customHeight="1">
      <c r="B147" s="32"/>
      <c r="C147" s="127" t="s">
        <v>7</v>
      </c>
      <c r="D147" s="127" t="s">
        <v>136</v>
      </c>
      <c r="E147" s="128" t="s">
        <v>1444</v>
      </c>
      <c r="F147" s="129" t="s">
        <v>1445</v>
      </c>
      <c r="G147" s="130" t="s">
        <v>195</v>
      </c>
      <c r="H147" s="131">
        <v>8.0000000000000002E-3</v>
      </c>
      <c r="I147" s="132"/>
      <c r="J147" s="133">
        <f>ROUND(I147*H147,2)</f>
        <v>0</v>
      </c>
      <c r="K147" s="129" t="s">
        <v>140</v>
      </c>
      <c r="L147" s="32"/>
      <c r="M147" s="134" t="s">
        <v>19</v>
      </c>
      <c r="N147" s="135" t="s">
        <v>45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240</v>
      </c>
      <c r="AT147" s="138" t="s">
        <v>136</v>
      </c>
      <c r="AU147" s="138" t="s">
        <v>82</v>
      </c>
      <c r="AY147" s="17" t="s">
        <v>134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82</v>
      </c>
      <c r="BK147" s="139">
        <f>ROUND(I147*H147,2)</f>
        <v>0</v>
      </c>
      <c r="BL147" s="17" t="s">
        <v>240</v>
      </c>
      <c r="BM147" s="138" t="s">
        <v>1446</v>
      </c>
    </row>
    <row r="148" spans="2:65" s="1" customFormat="1" ht="28.8">
      <c r="B148" s="32"/>
      <c r="D148" s="140" t="s">
        <v>143</v>
      </c>
      <c r="F148" s="141" t="s">
        <v>1447</v>
      </c>
      <c r="I148" s="142"/>
      <c r="L148" s="32"/>
      <c r="M148" s="143"/>
      <c r="T148" s="51"/>
      <c r="AT148" s="17" t="s">
        <v>143</v>
      </c>
      <c r="AU148" s="17" t="s">
        <v>82</v>
      </c>
    </row>
    <row r="149" spans="2:65" s="1" customFormat="1">
      <c r="B149" s="32"/>
      <c r="D149" s="144" t="s">
        <v>145</v>
      </c>
      <c r="F149" s="145" t="s">
        <v>1448</v>
      </c>
      <c r="I149" s="142"/>
      <c r="L149" s="32"/>
      <c r="M149" s="143"/>
      <c r="T149" s="51"/>
      <c r="AT149" s="17" t="s">
        <v>145</v>
      </c>
      <c r="AU149" s="17" t="s">
        <v>82</v>
      </c>
    </row>
    <row r="150" spans="2:65" s="11" customFormat="1" ht="22.95" customHeight="1">
      <c r="B150" s="115"/>
      <c r="D150" s="116" t="s">
        <v>72</v>
      </c>
      <c r="E150" s="125" t="s">
        <v>1449</v>
      </c>
      <c r="F150" s="125" t="s">
        <v>1450</v>
      </c>
      <c r="I150" s="118"/>
      <c r="J150" s="126">
        <f>BK150</f>
        <v>0</v>
      </c>
      <c r="L150" s="115"/>
      <c r="M150" s="120"/>
      <c r="P150" s="121">
        <f>SUM(P151:P165)</f>
        <v>0</v>
      </c>
      <c r="R150" s="121">
        <f>SUM(R151:R165)</f>
        <v>1.076E-2</v>
      </c>
      <c r="T150" s="122">
        <f>SUM(T151:T165)</f>
        <v>0</v>
      </c>
      <c r="AR150" s="116" t="s">
        <v>82</v>
      </c>
      <c r="AT150" s="123" t="s">
        <v>72</v>
      </c>
      <c r="AU150" s="123" t="s">
        <v>78</v>
      </c>
      <c r="AY150" s="116" t="s">
        <v>134</v>
      </c>
      <c r="BK150" s="124">
        <f>SUM(BK151:BK165)</f>
        <v>0</v>
      </c>
    </row>
    <row r="151" spans="2:65" s="1" customFormat="1" ht="21.75" customHeight="1">
      <c r="B151" s="32"/>
      <c r="C151" s="127" t="s">
        <v>285</v>
      </c>
      <c r="D151" s="127" t="s">
        <v>136</v>
      </c>
      <c r="E151" s="128" t="s">
        <v>1451</v>
      </c>
      <c r="F151" s="129" t="s">
        <v>1452</v>
      </c>
      <c r="G151" s="130" t="s">
        <v>333</v>
      </c>
      <c r="H151" s="131">
        <v>4</v>
      </c>
      <c r="I151" s="132"/>
      <c r="J151" s="133">
        <f>ROUND(I151*H151,2)</f>
        <v>0</v>
      </c>
      <c r="K151" s="129" t="s">
        <v>140</v>
      </c>
      <c r="L151" s="32"/>
      <c r="M151" s="134" t="s">
        <v>19</v>
      </c>
      <c r="N151" s="135" t="s">
        <v>45</v>
      </c>
      <c r="P151" s="136">
        <f>O151*H151</f>
        <v>0</v>
      </c>
      <c r="Q151" s="136">
        <v>7.1000000000000002E-4</v>
      </c>
      <c r="R151" s="136">
        <f>Q151*H151</f>
        <v>2.8400000000000001E-3</v>
      </c>
      <c r="S151" s="136">
        <v>0</v>
      </c>
      <c r="T151" s="137">
        <f>S151*H151</f>
        <v>0</v>
      </c>
      <c r="AR151" s="138" t="s">
        <v>240</v>
      </c>
      <c r="AT151" s="138" t="s">
        <v>136</v>
      </c>
      <c r="AU151" s="138" t="s">
        <v>82</v>
      </c>
      <c r="AY151" s="17" t="s">
        <v>134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82</v>
      </c>
      <c r="BK151" s="139">
        <f>ROUND(I151*H151,2)</f>
        <v>0</v>
      </c>
      <c r="BL151" s="17" t="s">
        <v>240</v>
      </c>
      <c r="BM151" s="138" t="s">
        <v>1453</v>
      </c>
    </row>
    <row r="152" spans="2:65" s="1" customFormat="1" ht="19.2">
      <c r="B152" s="32"/>
      <c r="D152" s="140" t="s">
        <v>143</v>
      </c>
      <c r="F152" s="141" t="s">
        <v>1454</v>
      </c>
      <c r="I152" s="142"/>
      <c r="L152" s="32"/>
      <c r="M152" s="143"/>
      <c r="T152" s="51"/>
      <c r="AT152" s="17" t="s">
        <v>143</v>
      </c>
      <c r="AU152" s="17" t="s">
        <v>82</v>
      </c>
    </row>
    <row r="153" spans="2:65" s="1" customFormat="1">
      <c r="B153" s="32"/>
      <c r="D153" s="144" t="s">
        <v>145</v>
      </c>
      <c r="F153" s="145" t="s">
        <v>1455</v>
      </c>
      <c r="I153" s="142"/>
      <c r="L153" s="32"/>
      <c r="M153" s="143"/>
      <c r="T153" s="51"/>
      <c r="AT153" s="17" t="s">
        <v>145</v>
      </c>
      <c r="AU153" s="17" t="s">
        <v>82</v>
      </c>
    </row>
    <row r="154" spans="2:65" s="1" customFormat="1" ht="24.15" customHeight="1">
      <c r="B154" s="32"/>
      <c r="C154" s="127" t="s">
        <v>291</v>
      </c>
      <c r="D154" s="127" t="s">
        <v>136</v>
      </c>
      <c r="E154" s="128" t="s">
        <v>1456</v>
      </c>
      <c r="F154" s="129" t="s">
        <v>1457</v>
      </c>
      <c r="G154" s="130" t="s">
        <v>333</v>
      </c>
      <c r="H154" s="131">
        <v>6</v>
      </c>
      <c r="I154" s="132"/>
      <c r="J154" s="133">
        <f>ROUND(I154*H154,2)</f>
        <v>0</v>
      </c>
      <c r="K154" s="129" t="s">
        <v>140</v>
      </c>
      <c r="L154" s="32"/>
      <c r="M154" s="134" t="s">
        <v>19</v>
      </c>
      <c r="N154" s="135" t="s">
        <v>45</v>
      </c>
      <c r="P154" s="136">
        <f>O154*H154</f>
        <v>0</v>
      </c>
      <c r="Q154" s="136">
        <v>1.25E-3</v>
      </c>
      <c r="R154" s="136">
        <f>Q154*H154</f>
        <v>7.4999999999999997E-3</v>
      </c>
      <c r="S154" s="136">
        <v>0</v>
      </c>
      <c r="T154" s="137">
        <f>S154*H154</f>
        <v>0</v>
      </c>
      <c r="AR154" s="138" t="s">
        <v>240</v>
      </c>
      <c r="AT154" s="138" t="s">
        <v>136</v>
      </c>
      <c r="AU154" s="138" t="s">
        <v>82</v>
      </c>
      <c r="AY154" s="17" t="s">
        <v>134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82</v>
      </c>
      <c r="BK154" s="139">
        <f>ROUND(I154*H154,2)</f>
        <v>0</v>
      </c>
      <c r="BL154" s="17" t="s">
        <v>240</v>
      </c>
      <c r="BM154" s="138" t="s">
        <v>1458</v>
      </c>
    </row>
    <row r="155" spans="2:65" s="1" customFormat="1" ht="19.2">
      <c r="B155" s="32"/>
      <c r="D155" s="140" t="s">
        <v>143</v>
      </c>
      <c r="F155" s="141" t="s">
        <v>1459</v>
      </c>
      <c r="I155" s="142"/>
      <c r="L155" s="32"/>
      <c r="M155" s="143"/>
      <c r="T155" s="51"/>
      <c r="AT155" s="17" t="s">
        <v>143</v>
      </c>
      <c r="AU155" s="17" t="s">
        <v>82</v>
      </c>
    </row>
    <row r="156" spans="2:65" s="1" customFormat="1">
      <c r="B156" s="32"/>
      <c r="D156" s="144" t="s">
        <v>145</v>
      </c>
      <c r="F156" s="145" t="s">
        <v>1460</v>
      </c>
      <c r="I156" s="142"/>
      <c r="L156" s="32"/>
      <c r="M156" s="143"/>
      <c r="T156" s="51"/>
      <c r="AT156" s="17" t="s">
        <v>145</v>
      </c>
      <c r="AU156" s="17" t="s">
        <v>82</v>
      </c>
    </row>
    <row r="157" spans="2:65" s="1" customFormat="1" ht="33" customHeight="1">
      <c r="B157" s="32"/>
      <c r="C157" s="127" t="s">
        <v>311</v>
      </c>
      <c r="D157" s="127" t="s">
        <v>136</v>
      </c>
      <c r="E157" s="128" t="s">
        <v>1461</v>
      </c>
      <c r="F157" s="129" t="s">
        <v>1462</v>
      </c>
      <c r="G157" s="130" t="s">
        <v>333</v>
      </c>
      <c r="H157" s="131">
        <v>4</v>
      </c>
      <c r="I157" s="132"/>
      <c r="J157" s="133">
        <f>ROUND(I157*H157,2)</f>
        <v>0</v>
      </c>
      <c r="K157" s="129" t="s">
        <v>140</v>
      </c>
      <c r="L157" s="32"/>
      <c r="M157" s="134" t="s">
        <v>19</v>
      </c>
      <c r="N157" s="135" t="s">
        <v>45</v>
      </c>
      <c r="P157" s="136">
        <f>O157*H157</f>
        <v>0</v>
      </c>
      <c r="Q157" s="136">
        <v>3.0000000000000001E-5</v>
      </c>
      <c r="R157" s="136">
        <f>Q157*H157</f>
        <v>1.2E-4</v>
      </c>
      <c r="S157" s="136">
        <v>0</v>
      </c>
      <c r="T157" s="137">
        <f>S157*H157</f>
        <v>0</v>
      </c>
      <c r="AR157" s="138" t="s">
        <v>240</v>
      </c>
      <c r="AT157" s="138" t="s">
        <v>136</v>
      </c>
      <c r="AU157" s="138" t="s">
        <v>82</v>
      </c>
      <c r="AY157" s="17" t="s">
        <v>134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82</v>
      </c>
      <c r="BK157" s="139">
        <f>ROUND(I157*H157,2)</f>
        <v>0</v>
      </c>
      <c r="BL157" s="17" t="s">
        <v>240</v>
      </c>
      <c r="BM157" s="138" t="s">
        <v>1463</v>
      </c>
    </row>
    <row r="158" spans="2:65" s="1" customFormat="1" ht="19.2">
      <c r="B158" s="32"/>
      <c r="D158" s="140" t="s">
        <v>143</v>
      </c>
      <c r="F158" s="141" t="s">
        <v>1464</v>
      </c>
      <c r="I158" s="142"/>
      <c r="L158" s="32"/>
      <c r="M158" s="143"/>
      <c r="T158" s="51"/>
      <c r="AT158" s="17" t="s">
        <v>143</v>
      </c>
      <c r="AU158" s="17" t="s">
        <v>82</v>
      </c>
    </row>
    <row r="159" spans="2:65" s="1" customFormat="1">
      <c r="B159" s="32"/>
      <c r="D159" s="144" t="s">
        <v>145</v>
      </c>
      <c r="F159" s="145" t="s">
        <v>1465</v>
      </c>
      <c r="I159" s="142"/>
      <c r="L159" s="32"/>
      <c r="M159" s="143"/>
      <c r="T159" s="51"/>
      <c r="AT159" s="17" t="s">
        <v>145</v>
      </c>
      <c r="AU159" s="17" t="s">
        <v>82</v>
      </c>
    </row>
    <row r="160" spans="2:65" s="1" customFormat="1" ht="33" customHeight="1">
      <c r="B160" s="32"/>
      <c r="C160" s="127" t="s">
        <v>317</v>
      </c>
      <c r="D160" s="127" t="s">
        <v>136</v>
      </c>
      <c r="E160" s="128" t="s">
        <v>1466</v>
      </c>
      <c r="F160" s="129" t="s">
        <v>1467</v>
      </c>
      <c r="G160" s="130" t="s">
        <v>333</v>
      </c>
      <c r="H160" s="131">
        <v>6</v>
      </c>
      <c r="I160" s="132"/>
      <c r="J160" s="133">
        <f>ROUND(I160*H160,2)</f>
        <v>0</v>
      </c>
      <c r="K160" s="129" t="s">
        <v>140</v>
      </c>
      <c r="L160" s="32"/>
      <c r="M160" s="134" t="s">
        <v>19</v>
      </c>
      <c r="N160" s="135" t="s">
        <v>45</v>
      </c>
      <c r="P160" s="136">
        <f>O160*H160</f>
        <v>0</v>
      </c>
      <c r="Q160" s="136">
        <v>5.0000000000000002E-5</v>
      </c>
      <c r="R160" s="136">
        <f>Q160*H160</f>
        <v>3.0000000000000003E-4</v>
      </c>
      <c r="S160" s="136">
        <v>0</v>
      </c>
      <c r="T160" s="137">
        <f>S160*H160</f>
        <v>0</v>
      </c>
      <c r="AR160" s="138" t="s">
        <v>240</v>
      </c>
      <c r="AT160" s="138" t="s">
        <v>136</v>
      </c>
      <c r="AU160" s="138" t="s">
        <v>82</v>
      </c>
      <c r="AY160" s="17" t="s">
        <v>134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82</v>
      </c>
      <c r="BK160" s="139">
        <f>ROUND(I160*H160,2)</f>
        <v>0</v>
      </c>
      <c r="BL160" s="17" t="s">
        <v>240</v>
      </c>
      <c r="BM160" s="138" t="s">
        <v>1468</v>
      </c>
    </row>
    <row r="161" spans="2:65" s="1" customFormat="1" ht="19.2">
      <c r="B161" s="32"/>
      <c r="D161" s="140" t="s">
        <v>143</v>
      </c>
      <c r="F161" s="141" t="s">
        <v>1469</v>
      </c>
      <c r="I161" s="142"/>
      <c r="L161" s="32"/>
      <c r="M161" s="143"/>
      <c r="T161" s="51"/>
      <c r="AT161" s="17" t="s">
        <v>143</v>
      </c>
      <c r="AU161" s="17" t="s">
        <v>82</v>
      </c>
    </row>
    <row r="162" spans="2:65" s="1" customFormat="1">
      <c r="B162" s="32"/>
      <c r="D162" s="144" t="s">
        <v>145</v>
      </c>
      <c r="F162" s="145" t="s">
        <v>1470</v>
      </c>
      <c r="I162" s="142"/>
      <c r="L162" s="32"/>
      <c r="M162" s="143"/>
      <c r="T162" s="51"/>
      <c r="AT162" s="17" t="s">
        <v>145</v>
      </c>
      <c r="AU162" s="17" t="s">
        <v>82</v>
      </c>
    </row>
    <row r="163" spans="2:65" s="1" customFormat="1" ht="24.15" customHeight="1">
      <c r="B163" s="32"/>
      <c r="C163" s="127" t="s">
        <v>324</v>
      </c>
      <c r="D163" s="127" t="s">
        <v>136</v>
      </c>
      <c r="E163" s="128" t="s">
        <v>1471</v>
      </c>
      <c r="F163" s="129" t="s">
        <v>1472</v>
      </c>
      <c r="G163" s="130" t="s">
        <v>195</v>
      </c>
      <c r="H163" s="131">
        <v>1.0999999999999999E-2</v>
      </c>
      <c r="I163" s="132"/>
      <c r="J163" s="133">
        <f>ROUND(I163*H163,2)</f>
        <v>0</v>
      </c>
      <c r="K163" s="129" t="s">
        <v>140</v>
      </c>
      <c r="L163" s="32"/>
      <c r="M163" s="134" t="s">
        <v>19</v>
      </c>
      <c r="N163" s="135" t="s">
        <v>45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240</v>
      </c>
      <c r="AT163" s="138" t="s">
        <v>136</v>
      </c>
      <c r="AU163" s="138" t="s">
        <v>82</v>
      </c>
      <c r="AY163" s="17" t="s">
        <v>134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82</v>
      </c>
      <c r="BK163" s="139">
        <f>ROUND(I163*H163,2)</f>
        <v>0</v>
      </c>
      <c r="BL163" s="17" t="s">
        <v>240</v>
      </c>
      <c r="BM163" s="138" t="s">
        <v>1473</v>
      </c>
    </row>
    <row r="164" spans="2:65" s="1" customFormat="1" ht="28.8">
      <c r="B164" s="32"/>
      <c r="D164" s="140" t="s">
        <v>143</v>
      </c>
      <c r="F164" s="141" t="s">
        <v>1474</v>
      </c>
      <c r="I164" s="142"/>
      <c r="L164" s="32"/>
      <c r="M164" s="143"/>
      <c r="T164" s="51"/>
      <c r="AT164" s="17" t="s">
        <v>143</v>
      </c>
      <c r="AU164" s="17" t="s">
        <v>82</v>
      </c>
    </row>
    <row r="165" spans="2:65" s="1" customFormat="1">
      <c r="B165" s="32"/>
      <c r="D165" s="144" t="s">
        <v>145</v>
      </c>
      <c r="F165" s="145" t="s">
        <v>1475</v>
      </c>
      <c r="I165" s="142"/>
      <c r="L165" s="32"/>
      <c r="M165" s="143"/>
      <c r="T165" s="51"/>
      <c r="AT165" s="17" t="s">
        <v>145</v>
      </c>
      <c r="AU165" s="17" t="s">
        <v>82</v>
      </c>
    </row>
    <row r="166" spans="2:65" s="11" customFormat="1" ht="22.95" customHeight="1">
      <c r="B166" s="115"/>
      <c r="D166" s="116" t="s">
        <v>72</v>
      </c>
      <c r="E166" s="125" t="s">
        <v>1476</v>
      </c>
      <c r="F166" s="125" t="s">
        <v>1477</v>
      </c>
      <c r="I166" s="118"/>
      <c r="J166" s="126">
        <f>BK166</f>
        <v>0</v>
      </c>
      <c r="L166" s="115"/>
      <c r="M166" s="120"/>
      <c r="P166" s="121">
        <f>SUM(P167:P205)</f>
        <v>0</v>
      </c>
      <c r="R166" s="121">
        <f>SUM(R167:R205)</f>
        <v>3.0369999999999994E-2</v>
      </c>
      <c r="T166" s="122">
        <f>SUM(T167:T205)</f>
        <v>0</v>
      </c>
      <c r="AR166" s="116" t="s">
        <v>82</v>
      </c>
      <c r="AT166" s="123" t="s">
        <v>72</v>
      </c>
      <c r="AU166" s="123" t="s">
        <v>78</v>
      </c>
      <c r="AY166" s="116" t="s">
        <v>134</v>
      </c>
      <c r="BK166" s="124">
        <f>SUM(BK167:BK205)</f>
        <v>0</v>
      </c>
    </row>
    <row r="167" spans="2:65" s="1" customFormat="1" ht="24.15" customHeight="1">
      <c r="B167" s="32"/>
      <c r="C167" s="127" t="s">
        <v>330</v>
      </c>
      <c r="D167" s="127" t="s">
        <v>136</v>
      </c>
      <c r="E167" s="128" t="s">
        <v>1478</v>
      </c>
      <c r="F167" s="129" t="s">
        <v>1479</v>
      </c>
      <c r="G167" s="130" t="s">
        <v>561</v>
      </c>
      <c r="H167" s="131">
        <v>2</v>
      </c>
      <c r="I167" s="132"/>
      <c r="J167" s="133">
        <f>ROUND(I167*H167,2)</f>
        <v>0</v>
      </c>
      <c r="K167" s="129" t="s">
        <v>140</v>
      </c>
      <c r="L167" s="32"/>
      <c r="M167" s="134" t="s">
        <v>19</v>
      </c>
      <c r="N167" s="135" t="s">
        <v>45</v>
      </c>
      <c r="P167" s="136">
        <f>O167*H167</f>
        <v>0</v>
      </c>
      <c r="Q167" s="136">
        <v>2.3000000000000001E-4</v>
      </c>
      <c r="R167" s="136">
        <f>Q167*H167</f>
        <v>4.6000000000000001E-4</v>
      </c>
      <c r="S167" s="136">
        <v>0</v>
      </c>
      <c r="T167" s="137">
        <f>S167*H167</f>
        <v>0</v>
      </c>
      <c r="AR167" s="138" t="s">
        <v>240</v>
      </c>
      <c r="AT167" s="138" t="s">
        <v>136</v>
      </c>
      <c r="AU167" s="138" t="s">
        <v>82</v>
      </c>
      <c r="AY167" s="17" t="s">
        <v>134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82</v>
      </c>
      <c r="BK167" s="139">
        <f>ROUND(I167*H167,2)</f>
        <v>0</v>
      </c>
      <c r="BL167" s="17" t="s">
        <v>240</v>
      </c>
      <c r="BM167" s="138" t="s">
        <v>1480</v>
      </c>
    </row>
    <row r="168" spans="2:65" s="1" customFormat="1" ht="19.2">
      <c r="B168" s="32"/>
      <c r="D168" s="140" t="s">
        <v>143</v>
      </c>
      <c r="F168" s="141" t="s">
        <v>1481</v>
      </c>
      <c r="I168" s="142"/>
      <c r="L168" s="32"/>
      <c r="M168" s="143"/>
      <c r="T168" s="51"/>
      <c r="AT168" s="17" t="s">
        <v>143</v>
      </c>
      <c r="AU168" s="17" t="s">
        <v>82</v>
      </c>
    </row>
    <row r="169" spans="2:65" s="1" customFormat="1">
      <c r="B169" s="32"/>
      <c r="D169" s="144" t="s">
        <v>145</v>
      </c>
      <c r="F169" s="145" t="s">
        <v>1482</v>
      </c>
      <c r="I169" s="142"/>
      <c r="L169" s="32"/>
      <c r="M169" s="143"/>
      <c r="T169" s="51"/>
      <c r="AT169" s="17" t="s">
        <v>145</v>
      </c>
      <c r="AU169" s="17" t="s">
        <v>82</v>
      </c>
    </row>
    <row r="170" spans="2:65" s="1" customFormat="1" ht="24.15" customHeight="1">
      <c r="B170" s="32"/>
      <c r="C170" s="127" t="s">
        <v>345</v>
      </c>
      <c r="D170" s="127" t="s">
        <v>136</v>
      </c>
      <c r="E170" s="128" t="s">
        <v>1483</v>
      </c>
      <c r="F170" s="129" t="s">
        <v>1484</v>
      </c>
      <c r="G170" s="130" t="s">
        <v>561</v>
      </c>
      <c r="H170" s="131">
        <v>30</v>
      </c>
      <c r="I170" s="132"/>
      <c r="J170" s="133">
        <f>ROUND(I170*H170,2)</f>
        <v>0</v>
      </c>
      <c r="K170" s="129" t="s">
        <v>140</v>
      </c>
      <c r="L170" s="32"/>
      <c r="M170" s="134" t="s">
        <v>19</v>
      </c>
      <c r="N170" s="135" t="s">
        <v>45</v>
      </c>
      <c r="P170" s="136">
        <f>O170*H170</f>
        <v>0</v>
      </c>
      <c r="Q170" s="136">
        <v>2.5999999999999998E-4</v>
      </c>
      <c r="R170" s="136">
        <f>Q170*H170</f>
        <v>7.7999999999999996E-3</v>
      </c>
      <c r="S170" s="136">
        <v>0</v>
      </c>
      <c r="T170" s="137">
        <f>S170*H170</f>
        <v>0</v>
      </c>
      <c r="AR170" s="138" t="s">
        <v>240</v>
      </c>
      <c r="AT170" s="138" t="s">
        <v>136</v>
      </c>
      <c r="AU170" s="138" t="s">
        <v>82</v>
      </c>
      <c r="AY170" s="17" t="s">
        <v>134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82</v>
      </c>
      <c r="BK170" s="139">
        <f>ROUND(I170*H170,2)</f>
        <v>0</v>
      </c>
      <c r="BL170" s="17" t="s">
        <v>240</v>
      </c>
      <c r="BM170" s="138" t="s">
        <v>1485</v>
      </c>
    </row>
    <row r="171" spans="2:65" s="1" customFormat="1" ht="19.2">
      <c r="B171" s="32"/>
      <c r="D171" s="140" t="s">
        <v>143</v>
      </c>
      <c r="F171" s="141" t="s">
        <v>1486</v>
      </c>
      <c r="I171" s="142"/>
      <c r="L171" s="32"/>
      <c r="M171" s="143"/>
      <c r="T171" s="51"/>
      <c r="AT171" s="17" t="s">
        <v>143</v>
      </c>
      <c r="AU171" s="17" t="s">
        <v>82</v>
      </c>
    </row>
    <row r="172" spans="2:65" s="1" customFormat="1">
      <c r="B172" s="32"/>
      <c r="D172" s="144" t="s">
        <v>145</v>
      </c>
      <c r="F172" s="145" t="s">
        <v>1487</v>
      </c>
      <c r="I172" s="142"/>
      <c r="L172" s="32"/>
      <c r="M172" s="143"/>
      <c r="T172" s="51"/>
      <c r="AT172" s="17" t="s">
        <v>145</v>
      </c>
      <c r="AU172" s="17" t="s">
        <v>82</v>
      </c>
    </row>
    <row r="173" spans="2:65" s="1" customFormat="1" ht="24.15" customHeight="1">
      <c r="B173" s="32"/>
      <c r="C173" s="127" t="s">
        <v>355</v>
      </c>
      <c r="D173" s="127" t="s">
        <v>136</v>
      </c>
      <c r="E173" s="128" t="s">
        <v>1488</v>
      </c>
      <c r="F173" s="129" t="s">
        <v>1489</v>
      </c>
      <c r="G173" s="130" t="s">
        <v>561</v>
      </c>
      <c r="H173" s="131">
        <v>30</v>
      </c>
      <c r="I173" s="132"/>
      <c r="J173" s="133">
        <f>ROUND(I173*H173,2)</f>
        <v>0</v>
      </c>
      <c r="K173" s="129" t="s">
        <v>140</v>
      </c>
      <c r="L173" s="32"/>
      <c r="M173" s="134" t="s">
        <v>19</v>
      </c>
      <c r="N173" s="135" t="s">
        <v>45</v>
      </c>
      <c r="P173" s="136">
        <f>O173*H173</f>
        <v>0</v>
      </c>
      <c r="Q173" s="136">
        <v>2.9E-4</v>
      </c>
      <c r="R173" s="136">
        <f>Q173*H173</f>
        <v>8.6999999999999994E-3</v>
      </c>
      <c r="S173" s="136">
        <v>0</v>
      </c>
      <c r="T173" s="137">
        <f>S173*H173</f>
        <v>0</v>
      </c>
      <c r="AR173" s="138" t="s">
        <v>240</v>
      </c>
      <c r="AT173" s="138" t="s">
        <v>136</v>
      </c>
      <c r="AU173" s="138" t="s">
        <v>82</v>
      </c>
      <c r="AY173" s="17" t="s">
        <v>134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82</v>
      </c>
      <c r="BK173" s="139">
        <f>ROUND(I173*H173,2)</f>
        <v>0</v>
      </c>
      <c r="BL173" s="17" t="s">
        <v>240</v>
      </c>
      <c r="BM173" s="138" t="s">
        <v>1490</v>
      </c>
    </row>
    <row r="174" spans="2:65" s="1" customFormat="1" ht="19.2">
      <c r="B174" s="32"/>
      <c r="D174" s="140" t="s">
        <v>143</v>
      </c>
      <c r="F174" s="141" t="s">
        <v>1491</v>
      </c>
      <c r="I174" s="142"/>
      <c r="L174" s="32"/>
      <c r="M174" s="143"/>
      <c r="T174" s="51"/>
      <c r="AT174" s="17" t="s">
        <v>143</v>
      </c>
      <c r="AU174" s="17" t="s">
        <v>82</v>
      </c>
    </row>
    <row r="175" spans="2:65" s="1" customFormat="1">
      <c r="B175" s="32"/>
      <c r="D175" s="144" t="s">
        <v>145</v>
      </c>
      <c r="F175" s="145" t="s">
        <v>1492</v>
      </c>
      <c r="I175" s="142"/>
      <c r="L175" s="32"/>
      <c r="M175" s="143"/>
      <c r="T175" s="51"/>
      <c r="AT175" s="17" t="s">
        <v>145</v>
      </c>
      <c r="AU175" s="17" t="s">
        <v>82</v>
      </c>
    </row>
    <row r="176" spans="2:65" s="1" customFormat="1" ht="24.15" customHeight="1">
      <c r="B176" s="32"/>
      <c r="C176" s="127" t="s">
        <v>366</v>
      </c>
      <c r="D176" s="127" t="s">
        <v>136</v>
      </c>
      <c r="E176" s="128" t="s">
        <v>1493</v>
      </c>
      <c r="F176" s="129" t="s">
        <v>1494</v>
      </c>
      <c r="G176" s="130" t="s">
        <v>561</v>
      </c>
      <c r="H176" s="131">
        <v>2</v>
      </c>
      <c r="I176" s="132"/>
      <c r="J176" s="133">
        <f>ROUND(I176*H176,2)</f>
        <v>0</v>
      </c>
      <c r="K176" s="129" t="s">
        <v>140</v>
      </c>
      <c r="L176" s="32"/>
      <c r="M176" s="134" t="s">
        <v>19</v>
      </c>
      <c r="N176" s="135" t="s">
        <v>45</v>
      </c>
      <c r="P176" s="136">
        <f>O176*H176</f>
        <v>0</v>
      </c>
      <c r="Q176" s="136">
        <v>2.2000000000000001E-4</v>
      </c>
      <c r="R176" s="136">
        <f>Q176*H176</f>
        <v>4.4000000000000002E-4</v>
      </c>
      <c r="S176" s="136">
        <v>0</v>
      </c>
      <c r="T176" s="137">
        <f>S176*H176</f>
        <v>0</v>
      </c>
      <c r="AR176" s="138" t="s">
        <v>240</v>
      </c>
      <c r="AT176" s="138" t="s">
        <v>136</v>
      </c>
      <c r="AU176" s="138" t="s">
        <v>82</v>
      </c>
      <c r="AY176" s="17" t="s">
        <v>134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82</v>
      </c>
      <c r="BK176" s="139">
        <f>ROUND(I176*H176,2)</f>
        <v>0</v>
      </c>
      <c r="BL176" s="17" t="s">
        <v>240</v>
      </c>
      <c r="BM176" s="138" t="s">
        <v>1495</v>
      </c>
    </row>
    <row r="177" spans="2:65" s="1" customFormat="1" ht="19.2">
      <c r="B177" s="32"/>
      <c r="D177" s="140" t="s">
        <v>143</v>
      </c>
      <c r="F177" s="141" t="s">
        <v>1496</v>
      </c>
      <c r="I177" s="142"/>
      <c r="L177" s="32"/>
      <c r="M177" s="143"/>
      <c r="T177" s="51"/>
      <c r="AT177" s="17" t="s">
        <v>143</v>
      </c>
      <c r="AU177" s="17" t="s">
        <v>82</v>
      </c>
    </row>
    <row r="178" spans="2:65" s="1" customFormat="1">
      <c r="B178" s="32"/>
      <c r="D178" s="144" t="s">
        <v>145</v>
      </c>
      <c r="F178" s="145" t="s">
        <v>1497</v>
      </c>
      <c r="I178" s="142"/>
      <c r="L178" s="32"/>
      <c r="M178" s="143"/>
      <c r="T178" s="51"/>
      <c r="AT178" s="17" t="s">
        <v>145</v>
      </c>
      <c r="AU178" s="17" t="s">
        <v>82</v>
      </c>
    </row>
    <row r="179" spans="2:65" s="1" customFormat="1" ht="24.15" customHeight="1">
      <c r="B179" s="32"/>
      <c r="C179" s="127" t="s">
        <v>377</v>
      </c>
      <c r="D179" s="127" t="s">
        <v>136</v>
      </c>
      <c r="E179" s="128" t="s">
        <v>1498</v>
      </c>
      <c r="F179" s="129" t="s">
        <v>1499</v>
      </c>
      <c r="G179" s="130" t="s">
        <v>561</v>
      </c>
      <c r="H179" s="131">
        <v>2</v>
      </c>
      <c r="I179" s="132"/>
      <c r="J179" s="133">
        <f>ROUND(I179*H179,2)</f>
        <v>0</v>
      </c>
      <c r="K179" s="129" t="s">
        <v>140</v>
      </c>
      <c r="L179" s="32"/>
      <c r="M179" s="134" t="s">
        <v>19</v>
      </c>
      <c r="N179" s="135" t="s">
        <v>45</v>
      </c>
      <c r="P179" s="136">
        <f>O179*H179</f>
        <v>0</v>
      </c>
      <c r="Q179" s="136">
        <v>1.9000000000000001E-4</v>
      </c>
      <c r="R179" s="136">
        <f>Q179*H179</f>
        <v>3.8000000000000002E-4</v>
      </c>
      <c r="S179" s="136">
        <v>0</v>
      </c>
      <c r="T179" s="137">
        <f>S179*H179</f>
        <v>0</v>
      </c>
      <c r="AR179" s="138" t="s">
        <v>240</v>
      </c>
      <c r="AT179" s="138" t="s">
        <v>136</v>
      </c>
      <c r="AU179" s="138" t="s">
        <v>82</v>
      </c>
      <c r="AY179" s="17" t="s">
        <v>134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82</v>
      </c>
      <c r="BK179" s="139">
        <f>ROUND(I179*H179,2)</f>
        <v>0</v>
      </c>
      <c r="BL179" s="17" t="s">
        <v>240</v>
      </c>
      <c r="BM179" s="138" t="s">
        <v>1500</v>
      </c>
    </row>
    <row r="180" spans="2:65" s="1" customFormat="1" ht="19.2">
      <c r="B180" s="32"/>
      <c r="D180" s="140" t="s">
        <v>143</v>
      </c>
      <c r="F180" s="141" t="s">
        <v>1501</v>
      </c>
      <c r="I180" s="142"/>
      <c r="L180" s="32"/>
      <c r="M180" s="143"/>
      <c r="T180" s="51"/>
      <c r="AT180" s="17" t="s">
        <v>143</v>
      </c>
      <c r="AU180" s="17" t="s">
        <v>82</v>
      </c>
    </row>
    <row r="181" spans="2:65" s="1" customFormat="1">
      <c r="B181" s="32"/>
      <c r="D181" s="144" t="s">
        <v>145</v>
      </c>
      <c r="F181" s="145" t="s">
        <v>1502</v>
      </c>
      <c r="I181" s="142"/>
      <c r="L181" s="32"/>
      <c r="M181" s="143"/>
      <c r="T181" s="51"/>
      <c r="AT181" s="17" t="s">
        <v>145</v>
      </c>
      <c r="AU181" s="17" t="s">
        <v>82</v>
      </c>
    </row>
    <row r="182" spans="2:65" s="1" customFormat="1" ht="21.75" customHeight="1">
      <c r="B182" s="32"/>
      <c r="C182" s="127" t="s">
        <v>383</v>
      </c>
      <c r="D182" s="127" t="s">
        <v>136</v>
      </c>
      <c r="E182" s="128" t="s">
        <v>1503</v>
      </c>
      <c r="F182" s="129" t="s">
        <v>1504</v>
      </c>
      <c r="G182" s="130" t="s">
        <v>561</v>
      </c>
      <c r="H182" s="131">
        <v>1</v>
      </c>
      <c r="I182" s="132"/>
      <c r="J182" s="133">
        <f>ROUND(I182*H182,2)</f>
        <v>0</v>
      </c>
      <c r="K182" s="129" t="s">
        <v>140</v>
      </c>
      <c r="L182" s="32"/>
      <c r="M182" s="134" t="s">
        <v>19</v>
      </c>
      <c r="N182" s="135" t="s">
        <v>45</v>
      </c>
      <c r="P182" s="136">
        <f>O182*H182</f>
        <v>0</v>
      </c>
      <c r="Q182" s="136">
        <v>1.8000000000000001E-4</v>
      </c>
      <c r="R182" s="136">
        <f>Q182*H182</f>
        <v>1.8000000000000001E-4</v>
      </c>
      <c r="S182" s="136">
        <v>0</v>
      </c>
      <c r="T182" s="137">
        <f>S182*H182</f>
        <v>0</v>
      </c>
      <c r="AR182" s="138" t="s">
        <v>240</v>
      </c>
      <c r="AT182" s="138" t="s">
        <v>136</v>
      </c>
      <c r="AU182" s="138" t="s">
        <v>82</v>
      </c>
      <c r="AY182" s="17" t="s">
        <v>134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82</v>
      </c>
      <c r="BK182" s="139">
        <f>ROUND(I182*H182,2)</f>
        <v>0</v>
      </c>
      <c r="BL182" s="17" t="s">
        <v>240</v>
      </c>
      <c r="BM182" s="138" t="s">
        <v>1505</v>
      </c>
    </row>
    <row r="183" spans="2:65" s="1" customFormat="1">
      <c r="B183" s="32"/>
      <c r="D183" s="140" t="s">
        <v>143</v>
      </c>
      <c r="F183" s="141" t="s">
        <v>1506</v>
      </c>
      <c r="I183" s="142"/>
      <c r="L183" s="32"/>
      <c r="M183" s="143"/>
      <c r="T183" s="51"/>
      <c r="AT183" s="17" t="s">
        <v>143</v>
      </c>
      <c r="AU183" s="17" t="s">
        <v>82</v>
      </c>
    </row>
    <row r="184" spans="2:65" s="1" customFormat="1">
      <c r="B184" s="32"/>
      <c r="D184" s="144" t="s">
        <v>145</v>
      </c>
      <c r="F184" s="145" t="s">
        <v>1507</v>
      </c>
      <c r="I184" s="142"/>
      <c r="L184" s="32"/>
      <c r="M184" s="143"/>
      <c r="T184" s="51"/>
      <c r="AT184" s="17" t="s">
        <v>145</v>
      </c>
      <c r="AU184" s="17" t="s">
        <v>82</v>
      </c>
    </row>
    <row r="185" spans="2:65" s="1" customFormat="1" ht="19.2">
      <c r="B185" s="32"/>
      <c r="D185" s="140" t="s">
        <v>1365</v>
      </c>
      <c r="F185" s="180" t="s">
        <v>1366</v>
      </c>
      <c r="I185" s="142"/>
      <c r="L185" s="32"/>
      <c r="M185" s="143"/>
      <c r="T185" s="51"/>
      <c r="AT185" s="17" t="s">
        <v>1365</v>
      </c>
      <c r="AU185" s="17" t="s">
        <v>82</v>
      </c>
    </row>
    <row r="186" spans="2:65" s="1" customFormat="1" ht="21.75" customHeight="1">
      <c r="B186" s="32"/>
      <c r="C186" s="127" t="s">
        <v>388</v>
      </c>
      <c r="D186" s="127" t="s">
        <v>136</v>
      </c>
      <c r="E186" s="128" t="s">
        <v>1508</v>
      </c>
      <c r="F186" s="129" t="s">
        <v>1509</v>
      </c>
      <c r="G186" s="130" t="s">
        <v>561</v>
      </c>
      <c r="H186" s="131">
        <v>4</v>
      </c>
      <c r="I186" s="132"/>
      <c r="J186" s="133">
        <f>ROUND(I186*H186,2)</f>
        <v>0</v>
      </c>
      <c r="K186" s="129" t="s">
        <v>140</v>
      </c>
      <c r="L186" s="32"/>
      <c r="M186" s="134" t="s">
        <v>19</v>
      </c>
      <c r="N186" s="135" t="s">
        <v>45</v>
      </c>
      <c r="P186" s="136">
        <f>O186*H186</f>
        <v>0</v>
      </c>
      <c r="Q186" s="136">
        <v>3.4000000000000002E-4</v>
      </c>
      <c r="R186" s="136">
        <f>Q186*H186</f>
        <v>1.3600000000000001E-3</v>
      </c>
      <c r="S186" s="136">
        <v>0</v>
      </c>
      <c r="T186" s="137">
        <f>S186*H186</f>
        <v>0</v>
      </c>
      <c r="AR186" s="138" t="s">
        <v>240</v>
      </c>
      <c r="AT186" s="138" t="s">
        <v>136</v>
      </c>
      <c r="AU186" s="138" t="s">
        <v>82</v>
      </c>
      <c r="AY186" s="17" t="s">
        <v>134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82</v>
      </c>
      <c r="BK186" s="139">
        <f>ROUND(I186*H186,2)</f>
        <v>0</v>
      </c>
      <c r="BL186" s="17" t="s">
        <v>240</v>
      </c>
      <c r="BM186" s="138" t="s">
        <v>1510</v>
      </c>
    </row>
    <row r="187" spans="2:65" s="1" customFormat="1" ht="19.2">
      <c r="B187" s="32"/>
      <c r="D187" s="140" t="s">
        <v>143</v>
      </c>
      <c r="F187" s="141" t="s">
        <v>1511</v>
      </c>
      <c r="I187" s="142"/>
      <c r="L187" s="32"/>
      <c r="M187" s="143"/>
      <c r="T187" s="51"/>
      <c r="AT187" s="17" t="s">
        <v>143</v>
      </c>
      <c r="AU187" s="17" t="s">
        <v>82</v>
      </c>
    </row>
    <row r="188" spans="2:65" s="1" customFormat="1">
      <c r="B188" s="32"/>
      <c r="D188" s="144" t="s">
        <v>145</v>
      </c>
      <c r="F188" s="145" t="s">
        <v>1512</v>
      </c>
      <c r="I188" s="142"/>
      <c r="L188" s="32"/>
      <c r="M188" s="143"/>
      <c r="T188" s="51"/>
      <c r="AT188" s="17" t="s">
        <v>145</v>
      </c>
      <c r="AU188" s="17" t="s">
        <v>82</v>
      </c>
    </row>
    <row r="189" spans="2:65" s="1" customFormat="1" ht="19.2">
      <c r="B189" s="32"/>
      <c r="D189" s="140" t="s">
        <v>1365</v>
      </c>
      <c r="F189" s="180" t="s">
        <v>1366</v>
      </c>
      <c r="I189" s="142"/>
      <c r="L189" s="32"/>
      <c r="M189" s="143"/>
      <c r="T189" s="51"/>
      <c r="AT189" s="17" t="s">
        <v>1365</v>
      </c>
      <c r="AU189" s="17" t="s">
        <v>82</v>
      </c>
    </row>
    <row r="190" spans="2:65" s="1" customFormat="1" ht="21.75" customHeight="1">
      <c r="B190" s="32"/>
      <c r="C190" s="127" t="s">
        <v>394</v>
      </c>
      <c r="D190" s="127" t="s">
        <v>136</v>
      </c>
      <c r="E190" s="128" t="s">
        <v>1513</v>
      </c>
      <c r="F190" s="129" t="s">
        <v>1514</v>
      </c>
      <c r="G190" s="130" t="s">
        <v>561</v>
      </c>
      <c r="H190" s="131">
        <v>12</v>
      </c>
      <c r="I190" s="132"/>
      <c r="J190" s="133">
        <f>ROUND(I190*H190,2)</f>
        <v>0</v>
      </c>
      <c r="K190" s="129" t="s">
        <v>140</v>
      </c>
      <c r="L190" s="32"/>
      <c r="M190" s="134" t="s">
        <v>19</v>
      </c>
      <c r="N190" s="135" t="s">
        <v>45</v>
      </c>
      <c r="P190" s="136">
        <f>O190*H190</f>
        <v>0</v>
      </c>
      <c r="Q190" s="136">
        <v>5.0000000000000001E-4</v>
      </c>
      <c r="R190" s="136">
        <f>Q190*H190</f>
        <v>6.0000000000000001E-3</v>
      </c>
      <c r="S190" s="136">
        <v>0</v>
      </c>
      <c r="T190" s="137">
        <f>S190*H190</f>
        <v>0</v>
      </c>
      <c r="AR190" s="138" t="s">
        <v>240</v>
      </c>
      <c r="AT190" s="138" t="s">
        <v>136</v>
      </c>
      <c r="AU190" s="138" t="s">
        <v>82</v>
      </c>
      <c r="AY190" s="17" t="s">
        <v>134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82</v>
      </c>
      <c r="BK190" s="139">
        <f>ROUND(I190*H190,2)</f>
        <v>0</v>
      </c>
      <c r="BL190" s="17" t="s">
        <v>240</v>
      </c>
      <c r="BM190" s="138" t="s">
        <v>1515</v>
      </c>
    </row>
    <row r="191" spans="2:65" s="1" customFormat="1" ht="19.2">
      <c r="B191" s="32"/>
      <c r="D191" s="140" t="s">
        <v>143</v>
      </c>
      <c r="F191" s="141" t="s">
        <v>1516</v>
      </c>
      <c r="I191" s="142"/>
      <c r="L191" s="32"/>
      <c r="M191" s="143"/>
      <c r="T191" s="51"/>
      <c r="AT191" s="17" t="s">
        <v>143</v>
      </c>
      <c r="AU191" s="17" t="s">
        <v>82</v>
      </c>
    </row>
    <row r="192" spans="2:65" s="1" customFormat="1">
      <c r="B192" s="32"/>
      <c r="D192" s="144" t="s">
        <v>145</v>
      </c>
      <c r="F192" s="145" t="s">
        <v>1517</v>
      </c>
      <c r="I192" s="142"/>
      <c r="L192" s="32"/>
      <c r="M192" s="143"/>
      <c r="T192" s="51"/>
      <c r="AT192" s="17" t="s">
        <v>145</v>
      </c>
      <c r="AU192" s="17" t="s">
        <v>82</v>
      </c>
    </row>
    <row r="193" spans="2:65" s="1" customFormat="1" ht="24.15" customHeight="1">
      <c r="B193" s="32"/>
      <c r="C193" s="127" t="s">
        <v>399</v>
      </c>
      <c r="D193" s="127" t="s">
        <v>136</v>
      </c>
      <c r="E193" s="128" t="s">
        <v>1518</v>
      </c>
      <c r="F193" s="129" t="s">
        <v>1519</v>
      </c>
      <c r="G193" s="130" t="s">
        <v>561</v>
      </c>
      <c r="H193" s="131">
        <v>1</v>
      </c>
      <c r="I193" s="132"/>
      <c r="J193" s="133">
        <f>ROUND(I193*H193,2)</f>
        <v>0</v>
      </c>
      <c r="K193" s="129" t="s">
        <v>140</v>
      </c>
      <c r="L193" s="32"/>
      <c r="M193" s="134" t="s">
        <v>19</v>
      </c>
      <c r="N193" s="135" t="s">
        <v>45</v>
      </c>
      <c r="P193" s="136">
        <f>O193*H193</f>
        <v>0</v>
      </c>
      <c r="Q193" s="136">
        <v>4.0000000000000002E-4</v>
      </c>
      <c r="R193" s="136">
        <f>Q193*H193</f>
        <v>4.0000000000000002E-4</v>
      </c>
      <c r="S193" s="136">
        <v>0</v>
      </c>
      <c r="T193" s="137">
        <f>S193*H193</f>
        <v>0</v>
      </c>
      <c r="AR193" s="138" t="s">
        <v>240</v>
      </c>
      <c r="AT193" s="138" t="s">
        <v>136</v>
      </c>
      <c r="AU193" s="138" t="s">
        <v>82</v>
      </c>
      <c r="AY193" s="17" t="s">
        <v>134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82</v>
      </c>
      <c r="BK193" s="139">
        <f>ROUND(I193*H193,2)</f>
        <v>0</v>
      </c>
      <c r="BL193" s="17" t="s">
        <v>240</v>
      </c>
      <c r="BM193" s="138" t="s">
        <v>1520</v>
      </c>
    </row>
    <row r="194" spans="2:65" s="1" customFormat="1" ht="19.2">
      <c r="B194" s="32"/>
      <c r="D194" s="140" t="s">
        <v>143</v>
      </c>
      <c r="F194" s="141" t="s">
        <v>1521</v>
      </c>
      <c r="I194" s="142"/>
      <c r="L194" s="32"/>
      <c r="M194" s="143"/>
      <c r="T194" s="51"/>
      <c r="AT194" s="17" t="s">
        <v>143</v>
      </c>
      <c r="AU194" s="17" t="s">
        <v>82</v>
      </c>
    </row>
    <row r="195" spans="2:65" s="1" customFormat="1">
      <c r="B195" s="32"/>
      <c r="D195" s="144" t="s">
        <v>145</v>
      </c>
      <c r="F195" s="145" t="s">
        <v>1522</v>
      </c>
      <c r="I195" s="142"/>
      <c r="L195" s="32"/>
      <c r="M195" s="143"/>
      <c r="T195" s="51"/>
      <c r="AT195" s="17" t="s">
        <v>145</v>
      </c>
      <c r="AU195" s="17" t="s">
        <v>82</v>
      </c>
    </row>
    <row r="196" spans="2:65" s="1" customFormat="1" ht="19.2">
      <c r="B196" s="32"/>
      <c r="D196" s="140" t="s">
        <v>1365</v>
      </c>
      <c r="F196" s="180" t="s">
        <v>1366</v>
      </c>
      <c r="I196" s="142"/>
      <c r="L196" s="32"/>
      <c r="M196" s="143"/>
      <c r="T196" s="51"/>
      <c r="AT196" s="17" t="s">
        <v>1365</v>
      </c>
      <c r="AU196" s="17" t="s">
        <v>82</v>
      </c>
    </row>
    <row r="197" spans="2:65" s="1" customFormat="1" ht="24.15" customHeight="1">
      <c r="B197" s="32"/>
      <c r="C197" s="127" t="s">
        <v>405</v>
      </c>
      <c r="D197" s="127" t="s">
        <v>136</v>
      </c>
      <c r="E197" s="128" t="s">
        <v>1523</v>
      </c>
      <c r="F197" s="129" t="s">
        <v>1524</v>
      </c>
      <c r="G197" s="130" t="s">
        <v>561</v>
      </c>
      <c r="H197" s="131">
        <v>6</v>
      </c>
      <c r="I197" s="132"/>
      <c r="J197" s="133">
        <f>ROUND(I197*H197,2)</f>
        <v>0</v>
      </c>
      <c r="K197" s="129" t="s">
        <v>140</v>
      </c>
      <c r="L197" s="32"/>
      <c r="M197" s="134" t="s">
        <v>19</v>
      </c>
      <c r="N197" s="135" t="s">
        <v>45</v>
      </c>
      <c r="P197" s="136">
        <f>O197*H197</f>
        <v>0</v>
      </c>
      <c r="Q197" s="136">
        <v>5.2999999999999998E-4</v>
      </c>
      <c r="R197" s="136">
        <f>Q197*H197</f>
        <v>3.1799999999999997E-3</v>
      </c>
      <c r="S197" s="136">
        <v>0</v>
      </c>
      <c r="T197" s="137">
        <f>S197*H197</f>
        <v>0</v>
      </c>
      <c r="AR197" s="138" t="s">
        <v>240</v>
      </c>
      <c r="AT197" s="138" t="s">
        <v>136</v>
      </c>
      <c r="AU197" s="138" t="s">
        <v>82</v>
      </c>
      <c r="AY197" s="17" t="s">
        <v>134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82</v>
      </c>
      <c r="BK197" s="139">
        <f>ROUND(I197*H197,2)</f>
        <v>0</v>
      </c>
      <c r="BL197" s="17" t="s">
        <v>240</v>
      </c>
      <c r="BM197" s="138" t="s">
        <v>1525</v>
      </c>
    </row>
    <row r="198" spans="2:65" s="1" customFormat="1" ht="19.2">
      <c r="B198" s="32"/>
      <c r="D198" s="140" t="s">
        <v>143</v>
      </c>
      <c r="F198" s="141" t="s">
        <v>1526</v>
      </c>
      <c r="I198" s="142"/>
      <c r="L198" s="32"/>
      <c r="M198" s="143"/>
      <c r="T198" s="51"/>
      <c r="AT198" s="17" t="s">
        <v>143</v>
      </c>
      <c r="AU198" s="17" t="s">
        <v>82</v>
      </c>
    </row>
    <row r="199" spans="2:65" s="1" customFormat="1">
      <c r="B199" s="32"/>
      <c r="D199" s="144" t="s">
        <v>145</v>
      </c>
      <c r="F199" s="145" t="s">
        <v>1527</v>
      </c>
      <c r="I199" s="142"/>
      <c r="L199" s="32"/>
      <c r="M199" s="143"/>
      <c r="T199" s="51"/>
      <c r="AT199" s="17" t="s">
        <v>145</v>
      </c>
      <c r="AU199" s="17" t="s">
        <v>82</v>
      </c>
    </row>
    <row r="200" spans="2:65" s="1" customFormat="1" ht="24.15" customHeight="1">
      <c r="B200" s="32"/>
      <c r="C200" s="127" t="s">
        <v>410</v>
      </c>
      <c r="D200" s="127" t="s">
        <v>136</v>
      </c>
      <c r="E200" s="128" t="s">
        <v>1528</v>
      </c>
      <c r="F200" s="129" t="s">
        <v>1529</v>
      </c>
      <c r="G200" s="130" t="s">
        <v>561</v>
      </c>
      <c r="H200" s="131">
        <v>1</v>
      </c>
      <c r="I200" s="132"/>
      <c r="J200" s="133">
        <f>ROUND(I200*H200,2)</f>
        <v>0</v>
      </c>
      <c r="K200" s="129" t="s">
        <v>140</v>
      </c>
      <c r="L200" s="32"/>
      <c r="M200" s="134" t="s">
        <v>19</v>
      </c>
      <c r="N200" s="135" t="s">
        <v>45</v>
      </c>
      <c r="P200" s="136">
        <f>O200*H200</f>
        <v>0</v>
      </c>
      <c r="Q200" s="136">
        <v>1.47E-3</v>
      </c>
      <c r="R200" s="136">
        <f>Q200*H200</f>
        <v>1.47E-3</v>
      </c>
      <c r="S200" s="136">
        <v>0</v>
      </c>
      <c r="T200" s="137">
        <f>S200*H200</f>
        <v>0</v>
      </c>
      <c r="AR200" s="138" t="s">
        <v>240</v>
      </c>
      <c r="AT200" s="138" t="s">
        <v>136</v>
      </c>
      <c r="AU200" s="138" t="s">
        <v>82</v>
      </c>
      <c r="AY200" s="17" t="s">
        <v>134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82</v>
      </c>
      <c r="BK200" s="139">
        <f>ROUND(I200*H200,2)</f>
        <v>0</v>
      </c>
      <c r="BL200" s="17" t="s">
        <v>240</v>
      </c>
      <c r="BM200" s="138" t="s">
        <v>1530</v>
      </c>
    </row>
    <row r="201" spans="2:65" s="1" customFormat="1" ht="19.2">
      <c r="B201" s="32"/>
      <c r="D201" s="140" t="s">
        <v>143</v>
      </c>
      <c r="F201" s="141" t="s">
        <v>1531</v>
      </c>
      <c r="I201" s="142"/>
      <c r="L201" s="32"/>
      <c r="M201" s="143"/>
      <c r="T201" s="51"/>
      <c r="AT201" s="17" t="s">
        <v>143</v>
      </c>
      <c r="AU201" s="17" t="s">
        <v>82</v>
      </c>
    </row>
    <row r="202" spans="2:65" s="1" customFormat="1">
      <c r="B202" s="32"/>
      <c r="D202" s="144" t="s">
        <v>145</v>
      </c>
      <c r="F202" s="145" t="s">
        <v>1532</v>
      </c>
      <c r="I202" s="142"/>
      <c r="L202" s="32"/>
      <c r="M202" s="143"/>
      <c r="T202" s="51"/>
      <c r="AT202" s="17" t="s">
        <v>145</v>
      </c>
      <c r="AU202" s="17" t="s">
        <v>82</v>
      </c>
    </row>
    <row r="203" spans="2:65" s="1" customFormat="1" ht="21.75" customHeight="1">
      <c r="B203" s="32"/>
      <c r="C203" s="127" t="s">
        <v>419</v>
      </c>
      <c r="D203" s="127" t="s">
        <v>136</v>
      </c>
      <c r="E203" s="128" t="s">
        <v>1533</v>
      </c>
      <c r="F203" s="129" t="s">
        <v>1534</v>
      </c>
      <c r="G203" s="130" t="s">
        <v>195</v>
      </c>
      <c r="H203" s="131">
        <v>0.03</v>
      </c>
      <c r="I203" s="132"/>
      <c r="J203" s="133">
        <f>ROUND(I203*H203,2)</f>
        <v>0</v>
      </c>
      <c r="K203" s="129" t="s">
        <v>140</v>
      </c>
      <c r="L203" s="32"/>
      <c r="M203" s="134" t="s">
        <v>19</v>
      </c>
      <c r="N203" s="135" t="s">
        <v>45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240</v>
      </c>
      <c r="AT203" s="138" t="s">
        <v>136</v>
      </c>
      <c r="AU203" s="138" t="s">
        <v>82</v>
      </c>
      <c r="AY203" s="17" t="s">
        <v>134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82</v>
      </c>
      <c r="BK203" s="139">
        <f>ROUND(I203*H203,2)</f>
        <v>0</v>
      </c>
      <c r="BL203" s="17" t="s">
        <v>240</v>
      </c>
      <c r="BM203" s="138" t="s">
        <v>1535</v>
      </c>
    </row>
    <row r="204" spans="2:65" s="1" customFormat="1" ht="28.8">
      <c r="B204" s="32"/>
      <c r="D204" s="140" t="s">
        <v>143</v>
      </c>
      <c r="F204" s="141" t="s">
        <v>1536</v>
      </c>
      <c r="I204" s="142"/>
      <c r="L204" s="32"/>
      <c r="M204" s="143"/>
      <c r="T204" s="51"/>
      <c r="AT204" s="17" t="s">
        <v>143</v>
      </c>
      <c r="AU204" s="17" t="s">
        <v>82</v>
      </c>
    </row>
    <row r="205" spans="2:65" s="1" customFormat="1">
      <c r="B205" s="32"/>
      <c r="D205" s="144" t="s">
        <v>145</v>
      </c>
      <c r="F205" s="145" t="s">
        <v>1537</v>
      </c>
      <c r="I205" s="142"/>
      <c r="L205" s="32"/>
      <c r="M205" s="143"/>
      <c r="T205" s="51"/>
      <c r="AT205" s="17" t="s">
        <v>145</v>
      </c>
      <c r="AU205" s="17" t="s">
        <v>82</v>
      </c>
    </row>
    <row r="206" spans="2:65" s="11" customFormat="1" ht="22.95" customHeight="1">
      <c r="B206" s="115"/>
      <c r="D206" s="116" t="s">
        <v>72</v>
      </c>
      <c r="E206" s="125" t="s">
        <v>1538</v>
      </c>
      <c r="F206" s="125" t="s">
        <v>1539</v>
      </c>
      <c r="I206" s="118"/>
      <c r="J206" s="126">
        <f>BK206</f>
        <v>0</v>
      </c>
      <c r="L206" s="115"/>
      <c r="M206" s="120"/>
      <c r="P206" s="121">
        <f>SUM(P207:P209)</f>
        <v>0</v>
      </c>
      <c r="R206" s="121">
        <f>SUM(R207:R209)</f>
        <v>0</v>
      </c>
      <c r="T206" s="122">
        <f>SUM(T207:T209)</f>
        <v>0</v>
      </c>
      <c r="AR206" s="116" t="s">
        <v>82</v>
      </c>
      <c r="AT206" s="123" t="s">
        <v>72</v>
      </c>
      <c r="AU206" s="123" t="s">
        <v>78</v>
      </c>
      <c r="AY206" s="116" t="s">
        <v>134</v>
      </c>
      <c r="BK206" s="124">
        <f>SUM(BK207:BK209)</f>
        <v>0</v>
      </c>
    </row>
    <row r="207" spans="2:65" s="1" customFormat="1" ht="24.15" customHeight="1">
      <c r="B207" s="32"/>
      <c r="C207" s="127" t="s">
        <v>423</v>
      </c>
      <c r="D207" s="127" t="s">
        <v>136</v>
      </c>
      <c r="E207" s="128" t="s">
        <v>1540</v>
      </c>
      <c r="F207" s="129" t="s">
        <v>1541</v>
      </c>
      <c r="G207" s="130" t="s">
        <v>561</v>
      </c>
      <c r="H207" s="131">
        <v>30</v>
      </c>
      <c r="I207" s="132"/>
      <c r="J207" s="133">
        <f>ROUND(I207*H207,2)</f>
        <v>0</v>
      </c>
      <c r="K207" s="129" t="s">
        <v>140</v>
      </c>
      <c r="L207" s="32"/>
      <c r="M207" s="134" t="s">
        <v>19</v>
      </c>
      <c r="N207" s="135" t="s">
        <v>45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240</v>
      </c>
      <c r="AT207" s="138" t="s">
        <v>136</v>
      </c>
      <c r="AU207" s="138" t="s">
        <v>82</v>
      </c>
      <c r="AY207" s="17" t="s">
        <v>134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82</v>
      </c>
      <c r="BK207" s="139">
        <f>ROUND(I207*H207,2)</f>
        <v>0</v>
      </c>
      <c r="BL207" s="17" t="s">
        <v>240</v>
      </c>
      <c r="BM207" s="138" t="s">
        <v>1542</v>
      </c>
    </row>
    <row r="208" spans="2:65" s="1" customFormat="1" ht="19.2">
      <c r="B208" s="32"/>
      <c r="D208" s="140" t="s">
        <v>143</v>
      </c>
      <c r="F208" s="141" t="s">
        <v>1543</v>
      </c>
      <c r="I208" s="142"/>
      <c r="L208" s="32"/>
      <c r="M208" s="143"/>
      <c r="T208" s="51"/>
      <c r="AT208" s="17" t="s">
        <v>143</v>
      </c>
      <c r="AU208" s="17" t="s">
        <v>82</v>
      </c>
    </row>
    <row r="209" spans="2:65" s="1" customFormat="1">
      <c r="B209" s="32"/>
      <c r="D209" s="144" t="s">
        <v>145</v>
      </c>
      <c r="F209" s="145" t="s">
        <v>1544</v>
      </c>
      <c r="I209" s="142"/>
      <c r="L209" s="32"/>
      <c r="M209" s="143"/>
      <c r="T209" s="51"/>
      <c r="AT209" s="17" t="s">
        <v>145</v>
      </c>
      <c r="AU209" s="17" t="s">
        <v>82</v>
      </c>
    </row>
    <row r="210" spans="2:65" s="11" customFormat="1" ht="25.95" customHeight="1">
      <c r="B210" s="115"/>
      <c r="D210" s="116" t="s">
        <v>72</v>
      </c>
      <c r="E210" s="117" t="s">
        <v>1545</v>
      </c>
      <c r="F210" s="117" t="s">
        <v>1546</v>
      </c>
      <c r="I210" s="118"/>
      <c r="J210" s="119">
        <f>BK210</f>
        <v>0</v>
      </c>
      <c r="L210" s="115"/>
      <c r="M210" s="120"/>
      <c r="P210" s="121">
        <f>SUM(P211:P218)</f>
        <v>0</v>
      </c>
      <c r="R210" s="121">
        <f>SUM(R211:R218)</f>
        <v>0</v>
      </c>
      <c r="T210" s="122">
        <f>SUM(T211:T218)</f>
        <v>0</v>
      </c>
      <c r="AR210" s="116" t="s">
        <v>141</v>
      </c>
      <c r="AT210" s="123" t="s">
        <v>72</v>
      </c>
      <c r="AU210" s="123" t="s">
        <v>73</v>
      </c>
      <c r="AY210" s="116" t="s">
        <v>134</v>
      </c>
      <c r="BK210" s="124">
        <f>SUM(BK211:BK218)</f>
        <v>0</v>
      </c>
    </row>
    <row r="211" spans="2:65" s="1" customFormat="1" ht="16.5" customHeight="1">
      <c r="B211" s="32"/>
      <c r="C211" s="127" t="s">
        <v>426</v>
      </c>
      <c r="D211" s="127" t="s">
        <v>136</v>
      </c>
      <c r="E211" s="128" t="s">
        <v>1547</v>
      </c>
      <c r="F211" s="129" t="s">
        <v>1548</v>
      </c>
      <c r="G211" s="130" t="s">
        <v>1406</v>
      </c>
      <c r="H211" s="131">
        <v>8</v>
      </c>
      <c r="I211" s="132"/>
      <c r="J211" s="133">
        <f>ROUND(I211*H211,2)</f>
        <v>0</v>
      </c>
      <c r="K211" s="129" t="s">
        <v>140</v>
      </c>
      <c r="L211" s="32"/>
      <c r="M211" s="134" t="s">
        <v>19</v>
      </c>
      <c r="N211" s="135" t="s">
        <v>45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1549</v>
      </c>
      <c r="AT211" s="138" t="s">
        <v>136</v>
      </c>
      <c r="AU211" s="138" t="s">
        <v>78</v>
      </c>
      <c r="AY211" s="17" t="s">
        <v>134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82</v>
      </c>
      <c r="BK211" s="139">
        <f>ROUND(I211*H211,2)</f>
        <v>0</v>
      </c>
      <c r="BL211" s="17" t="s">
        <v>1549</v>
      </c>
      <c r="BM211" s="138" t="s">
        <v>1550</v>
      </c>
    </row>
    <row r="212" spans="2:65" s="1" customFormat="1" ht="19.2">
      <c r="B212" s="32"/>
      <c r="D212" s="140" t="s">
        <v>143</v>
      </c>
      <c r="F212" s="141" t="s">
        <v>1551</v>
      </c>
      <c r="I212" s="142"/>
      <c r="L212" s="32"/>
      <c r="M212" s="143"/>
      <c r="T212" s="51"/>
      <c r="AT212" s="17" t="s">
        <v>143</v>
      </c>
      <c r="AU212" s="17" t="s">
        <v>78</v>
      </c>
    </row>
    <row r="213" spans="2:65" s="1" customFormat="1">
      <c r="B213" s="32"/>
      <c r="D213" s="144" t="s">
        <v>145</v>
      </c>
      <c r="F213" s="145" t="s">
        <v>1552</v>
      </c>
      <c r="I213" s="142"/>
      <c r="L213" s="32"/>
      <c r="M213" s="143"/>
      <c r="T213" s="51"/>
      <c r="AT213" s="17" t="s">
        <v>145</v>
      </c>
      <c r="AU213" s="17" t="s">
        <v>78</v>
      </c>
    </row>
    <row r="214" spans="2:65" s="1" customFormat="1" ht="28.8">
      <c r="B214" s="32"/>
      <c r="D214" s="140" t="s">
        <v>1365</v>
      </c>
      <c r="F214" s="180" t="s">
        <v>1553</v>
      </c>
      <c r="I214" s="142"/>
      <c r="L214" s="32"/>
      <c r="M214" s="143"/>
      <c r="T214" s="51"/>
      <c r="AT214" s="17" t="s">
        <v>1365</v>
      </c>
      <c r="AU214" s="17" t="s">
        <v>78</v>
      </c>
    </row>
    <row r="215" spans="2:65" s="1" customFormat="1" ht="16.5" customHeight="1">
      <c r="B215" s="32"/>
      <c r="C215" s="127" t="s">
        <v>432</v>
      </c>
      <c r="D215" s="127" t="s">
        <v>136</v>
      </c>
      <c r="E215" s="128" t="s">
        <v>1554</v>
      </c>
      <c r="F215" s="129" t="s">
        <v>1555</v>
      </c>
      <c r="G215" s="130" t="s">
        <v>1406</v>
      </c>
      <c r="H215" s="131">
        <v>22</v>
      </c>
      <c r="I215" s="132"/>
      <c r="J215" s="133">
        <f>ROUND(I215*H215,2)</f>
        <v>0</v>
      </c>
      <c r="K215" s="129" t="s">
        <v>140</v>
      </c>
      <c r="L215" s="32"/>
      <c r="M215" s="134" t="s">
        <v>19</v>
      </c>
      <c r="N215" s="135" t="s">
        <v>45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1549</v>
      </c>
      <c r="AT215" s="138" t="s">
        <v>136</v>
      </c>
      <c r="AU215" s="138" t="s">
        <v>78</v>
      </c>
      <c r="AY215" s="17" t="s">
        <v>134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82</v>
      </c>
      <c r="BK215" s="139">
        <f>ROUND(I215*H215,2)</f>
        <v>0</v>
      </c>
      <c r="BL215" s="17" t="s">
        <v>1549</v>
      </c>
      <c r="BM215" s="138" t="s">
        <v>1556</v>
      </c>
    </row>
    <row r="216" spans="2:65" s="1" customFormat="1" ht="19.2">
      <c r="B216" s="32"/>
      <c r="D216" s="140" t="s">
        <v>143</v>
      </c>
      <c r="F216" s="141" t="s">
        <v>1557</v>
      </c>
      <c r="I216" s="142"/>
      <c r="L216" s="32"/>
      <c r="M216" s="143"/>
      <c r="T216" s="51"/>
      <c r="AT216" s="17" t="s">
        <v>143</v>
      </c>
      <c r="AU216" s="17" t="s">
        <v>78</v>
      </c>
    </row>
    <row r="217" spans="2:65" s="1" customFormat="1">
      <c r="B217" s="32"/>
      <c r="D217" s="144" t="s">
        <v>145</v>
      </c>
      <c r="F217" s="145" t="s">
        <v>1558</v>
      </c>
      <c r="I217" s="142"/>
      <c r="L217" s="32"/>
      <c r="M217" s="143"/>
      <c r="T217" s="51"/>
      <c r="AT217" s="17" t="s">
        <v>145</v>
      </c>
      <c r="AU217" s="17" t="s">
        <v>78</v>
      </c>
    </row>
    <row r="218" spans="2:65" s="1" customFormat="1" ht="19.2">
      <c r="B218" s="32"/>
      <c r="D218" s="140" t="s">
        <v>1365</v>
      </c>
      <c r="F218" s="180" t="s">
        <v>1559</v>
      </c>
      <c r="I218" s="142"/>
      <c r="L218" s="32"/>
      <c r="M218" s="177"/>
      <c r="N218" s="178"/>
      <c r="O218" s="178"/>
      <c r="P218" s="178"/>
      <c r="Q218" s="178"/>
      <c r="R218" s="178"/>
      <c r="S218" s="178"/>
      <c r="T218" s="179"/>
      <c r="AT218" s="17" t="s">
        <v>1365</v>
      </c>
      <c r="AU218" s="17" t="s">
        <v>78</v>
      </c>
    </row>
    <row r="219" spans="2:65" s="1" customFormat="1" ht="6.9" customHeight="1">
      <c r="B219" s="40"/>
      <c r="C219" s="41"/>
      <c r="D219" s="41"/>
      <c r="E219" s="41"/>
      <c r="F219" s="41"/>
      <c r="G219" s="41"/>
      <c r="H219" s="41"/>
      <c r="I219" s="41"/>
      <c r="J219" s="41"/>
      <c r="K219" s="41"/>
      <c r="L219" s="32"/>
    </row>
  </sheetData>
  <sheetProtection algorithmName="SHA-512" hashValue="E3C44XaYBKe5Mp+ur7PCWhFg7W94aD4ZKI1qQj2pFllcbNITsoi48DGSs/VTOvVkfIzH1P+CrfaKfTax8JSzyA==" saltValue="VjFPoBEWnSmxWlnhZpJWPcrKWcXi1AW4MD6vvXwtbOuRk4se81t+m3O0MckUh2Oqpy0Dz4Zcyg2QMuqhTxSjJQ==" spinCount="100000" sheet="1" objects="1" scenarios="1" formatColumns="0" formatRows="0" autoFilter="0"/>
  <autoFilter ref="C87:K218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200-000000000000}"/>
    <hyperlink ref="F96" r:id="rId2" xr:uid="{00000000-0004-0000-0200-000001000000}"/>
    <hyperlink ref="F100" r:id="rId3" xr:uid="{00000000-0004-0000-0200-000002000000}"/>
    <hyperlink ref="F104" r:id="rId4" xr:uid="{00000000-0004-0000-0200-000003000000}"/>
    <hyperlink ref="F108" r:id="rId5" xr:uid="{00000000-0004-0000-0200-000004000000}"/>
    <hyperlink ref="F139" r:id="rId6" xr:uid="{00000000-0004-0000-0200-000005000000}"/>
    <hyperlink ref="F143" r:id="rId7" xr:uid="{00000000-0004-0000-0200-000006000000}"/>
    <hyperlink ref="F146" r:id="rId8" xr:uid="{00000000-0004-0000-0200-000007000000}"/>
    <hyperlink ref="F149" r:id="rId9" xr:uid="{00000000-0004-0000-0200-000008000000}"/>
    <hyperlink ref="F153" r:id="rId10" xr:uid="{00000000-0004-0000-0200-000009000000}"/>
    <hyperlink ref="F156" r:id="rId11" xr:uid="{00000000-0004-0000-0200-00000A000000}"/>
    <hyperlink ref="F159" r:id="rId12" xr:uid="{00000000-0004-0000-0200-00000B000000}"/>
    <hyperlink ref="F162" r:id="rId13" xr:uid="{00000000-0004-0000-0200-00000C000000}"/>
    <hyperlink ref="F165" r:id="rId14" xr:uid="{00000000-0004-0000-0200-00000D000000}"/>
    <hyperlink ref="F169" r:id="rId15" xr:uid="{00000000-0004-0000-0200-00000E000000}"/>
    <hyperlink ref="F172" r:id="rId16" xr:uid="{00000000-0004-0000-0200-00000F000000}"/>
    <hyperlink ref="F175" r:id="rId17" xr:uid="{00000000-0004-0000-0200-000010000000}"/>
    <hyperlink ref="F178" r:id="rId18" xr:uid="{00000000-0004-0000-0200-000011000000}"/>
    <hyperlink ref="F181" r:id="rId19" xr:uid="{00000000-0004-0000-0200-000012000000}"/>
    <hyperlink ref="F184" r:id="rId20" xr:uid="{00000000-0004-0000-0200-000013000000}"/>
    <hyperlink ref="F188" r:id="rId21" xr:uid="{00000000-0004-0000-0200-000014000000}"/>
    <hyperlink ref="F192" r:id="rId22" xr:uid="{00000000-0004-0000-0200-000015000000}"/>
    <hyperlink ref="F195" r:id="rId23" xr:uid="{00000000-0004-0000-0200-000016000000}"/>
    <hyperlink ref="F199" r:id="rId24" xr:uid="{00000000-0004-0000-0200-000017000000}"/>
    <hyperlink ref="F202" r:id="rId25" xr:uid="{00000000-0004-0000-0200-000018000000}"/>
    <hyperlink ref="F205" r:id="rId26" xr:uid="{00000000-0004-0000-0200-000019000000}"/>
    <hyperlink ref="F209" r:id="rId27" xr:uid="{00000000-0004-0000-0200-00001A000000}"/>
    <hyperlink ref="F213" r:id="rId28" xr:uid="{00000000-0004-0000-0200-00001B000000}"/>
    <hyperlink ref="F217" r:id="rId29" xr:uid="{00000000-0004-0000-0200-00001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>
      <selection activeCell="D15" sqref="D15:J15"/>
    </sheetView>
  </sheetViews>
  <sheetFormatPr defaultRowHeight="10.199999999999999"/>
  <cols>
    <col min="1" max="1" width="8.28515625" style="181" customWidth="1"/>
    <col min="2" max="2" width="1.7109375" style="181" customWidth="1"/>
    <col min="3" max="4" width="5" style="181" customWidth="1"/>
    <col min="5" max="5" width="11.7109375" style="181" customWidth="1"/>
    <col min="6" max="6" width="9.140625" style="181" customWidth="1"/>
    <col min="7" max="7" width="5" style="181" customWidth="1"/>
    <col min="8" max="8" width="77.85546875" style="181" customWidth="1"/>
    <col min="9" max="10" width="20" style="181" customWidth="1"/>
    <col min="11" max="11" width="1.7109375" style="181" customWidth="1"/>
  </cols>
  <sheetData>
    <row r="1" spans="2:11" customFormat="1" ht="37.5" customHeight="1"/>
    <row r="2" spans="2:11" customFormat="1" ht="7.5" customHeight="1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5" customFormat="1" ht="45" customHeight="1">
      <c r="B3" s="185"/>
      <c r="C3" s="302" t="s">
        <v>1560</v>
      </c>
      <c r="D3" s="302"/>
      <c r="E3" s="302"/>
      <c r="F3" s="302"/>
      <c r="G3" s="302"/>
      <c r="H3" s="302"/>
      <c r="I3" s="302"/>
      <c r="J3" s="302"/>
      <c r="K3" s="186"/>
    </row>
    <row r="4" spans="2:11" customFormat="1" ht="25.5" customHeight="1">
      <c r="B4" s="187"/>
      <c r="C4" s="303" t="s">
        <v>1561</v>
      </c>
      <c r="D4" s="303"/>
      <c r="E4" s="303"/>
      <c r="F4" s="303"/>
      <c r="G4" s="303"/>
      <c r="H4" s="303"/>
      <c r="I4" s="303"/>
      <c r="J4" s="303"/>
      <c r="K4" s="188"/>
    </row>
    <row r="5" spans="2:11" customFormat="1" ht="5.25" customHeight="1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customFormat="1" ht="15" customHeight="1">
      <c r="B6" s="187"/>
      <c r="C6" s="301" t="s">
        <v>1562</v>
      </c>
      <c r="D6" s="301"/>
      <c r="E6" s="301"/>
      <c r="F6" s="301"/>
      <c r="G6" s="301"/>
      <c r="H6" s="301"/>
      <c r="I6" s="301"/>
      <c r="J6" s="301"/>
      <c r="K6" s="188"/>
    </row>
    <row r="7" spans="2:11" customFormat="1" ht="15" customHeight="1">
      <c r="B7" s="191"/>
      <c r="C7" s="301" t="s">
        <v>1563</v>
      </c>
      <c r="D7" s="301"/>
      <c r="E7" s="301"/>
      <c r="F7" s="301"/>
      <c r="G7" s="301"/>
      <c r="H7" s="301"/>
      <c r="I7" s="301"/>
      <c r="J7" s="301"/>
      <c r="K7" s="188"/>
    </row>
    <row r="8" spans="2:11" customFormat="1" ht="12.75" customHeight="1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customFormat="1" ht="15" customHeight="1">
      <c r="B9" s="191"/>
      <c r="C9" s="301" t="s">
        <v>1564</v>
      </c>
      <c r="D9" s="301"/>
      <c r="E9" s="301"/>
      <c r="F9" s="301"/>
      <c r="G9" s="301"/>
      <c r="H9" s="301"/>
      <c r="I9" s="301"/>
      <c r="J9" s="301"/>
      <c r="K9" s="188"/>
    </row>
    <row r="10" spans="2:11" customFormat="1" ht="15" customHeight="1">
      <c r="B10" s="191"/>
      <c r="C10" s="190"/>
      <c r="D10" s="301" t="s">
        <v>1565</v>
      </c>
      <c r="E10" s="301"/>
      <c r="F10" s="301"/>
      <c r="G10" s="301"/>
      <c r="H10" s="301"/>
      <c r="I10" s="301"/>
      <c r="J10" s="301"/>
      <c r="K10" s="188"/>
    </row>
    <row r="11" spans="2:11" customFormat="1" ht="15" customHeight="1">
      <c r="B11" s="191"/>
      <c r="C11" s="192"/>
      <c r="D11" s="301" t="s">
        <v>1566</v>
      </c>
      <c r="E11" s="301"/>
      <c r="F11" s="301"/>
      <c r="G11" s="301"/>
      <c r="H11" s="301"/>
      <c r="I11" s="301"/>
      <c r="J11" s="301"/>
      <c r="K11" s="188"/>
    </row>
    <row r="12" spans="2:11" customFormat="1" ht="15" customHeight="1">
      <c r="B12" s="191"/>
      <c r="C12" s="192"/>
      <c r="D12" s="190"/>
      <c r="E12" s="190"/>
      <c r="F12" s="190"/>
      <c r="G12" s="190"/>
      <c r="H12" s="190"/>
      <c r="I12" s="190"/>
      <c r="J12" s="190"/>
      <c r="K12" s="188"/>
    </row>
    <row r="13" spans="2:11" customFormat="1" ht="15" customHeight="1">
      <c r="B13" s="191"/>
      <c r="C13" s="192"/>
      <c r="D13" s="193" t="s">
        <v>1567</v>
      </c>
      <c r="E13" s="190"/>
      <c r="F13" s="190"/>
      <c r="G13" s="190"/>
      <c r="H13" s="190"/>
      <c r="I13" s="190"/>
      <c r="J13" s="190"/>
      <c r="K13" s="188"/>
    </row>
    <row r="14" spans="2:11" customFormat="1" ht="12.75" customHeight="1">
      <c r="B14" s="191"/>
      <c r="C14" s="192"/>
      <c r="D14" s="192"/>
      <c r="E14" s="192"/>
      <c r="F14" s="192"/>
      <c r="G14" s="192"/>
      <c r="H14" s="192"/>
      <c r="I14" s="192"/>
      <c r="J14" s="192"/>
      <c r="K14" s="188"/>
    </row>
    <row r="15" spans="2:11" customFormat="1" ht="15" customHeight="1">
      <c r="B15" s="191"/>
      <c r="C15" s="192"/>
      <c r="D15" s="301" t="s">
        <v>1568</v>
      </c>
      <c r="E15" s="301"/>
      <c r="F15" s="301"/>
      <c r="G15" s="301"/>
      <c r="H15" s="301"/>
      <c r="I15" s="301"/>
      <c r="J15" s="301"/>
      <c r="K15" s="188"/>
    </row>
    <row r="16" spans="2:11" customFormat="1" ht="15" customHeight="1">
      <c r="B16" s="191"/>
      <c r="C16" s="192"/>
      <c r="D16" s="301" t="s">
        <v>1569</v>
      </c>
      <c r="E16" s="301"/>
      <c r="F16" s="301"/>
      <c r="G16" s="301"/>
      <c r="H16" s="301"/>
      <c r="I16" s="301"/>
      <c r="J16" s="301"/>
      <c r="K16" s="188"/>
    </row>
    <row r="17" spans="2:11" customFormat="1" ht="15" customHeight="1">
      <c r="B17" s="191"/>
      <c r="C17" s="192"/>
      <c r="D17" s="301" t="s">
        <v>1570</v>
      </c>
      <c r="E17" s="301"/>
      <c r="F17" s="301"/>
      <c r="G17" s="301"/>
      <c r="H17" s="301"/>
      <c r="I17" s="301"/>
      <c r="J17" s="301"/>
      <c r="K17" s="188"/>
    </row>
    <row r="18" spans="2:11" customFormat="1" ht="15" customHeight="1">
      <c r="B18" s="191"/>
      <c r="C18" s="192"/>
      <c r="D18" s="192"/>
      <c r="E18" s="194" t="s">
        <v>80</v>
      </c>
      <c r="F18" s="301" t="s">
        <v>1571</v>
      </c>
      <c r="G18" s="301"/>
      <c r="H18" s="301"/>
      <c r="I18" s="301"/>
      <c r="J18" s="301"/>
      <c r="K18" s="188"/>
    </row>
    <row r="19" spans="2:11" customFormat="1" ht="15" customHeight="1">
      <c r="B19" s="191"/>
      <c r="C19" s="192"/>
      <c r="D19" s="192"/>
      <c r="E19" s="194" t="s">
        <v>1572</v>
      </c>
      <c r="F19" s="301" t="s">
        <v>1573</v>
      </c>
      <c r="G19" s="301"/>
      <c r="H19" s="301"/>
      <c r="I19" s="301"/>
      <c r="J19" s="301"/>
      <c r="K19" s="188"/>
    </row>
    <row r="20" spans="2:11" customFormat="1" ht="15" customHeight="1">
      <c r="B20" s="191"/>
      <c r="C20" s="192"/>
      <c r="D20" s="192"/>
      <c r="E20" s="194" t="s">
        <v>1574</v>
      </c>
      <c r="F20" s="301" t="s">
        <v>1575</v>
      </c>
      <c r="G20" s="301"/>
      <c r="H20" s="301"/>
      <c r="I20" s="301"/>
      <c r="J20" s="301"/>
      <c r="K20" s="188"/>
    </row>
    <row r="21" spans="2:11" customFormat="1" ht="15" customHeight="1">
      <c r="B21" s="191"/>
      <c r="C21" s="192"/>
      <c r="D21" s="192"/>
      <c r="E21" s="194" t="s">
        <v>1576</v>
      </c>
      <c r="F21" s="301" t="s">
        <v>1577</v>
      </c>
      <c r="G21" s="301"/>
      <c r="H21" s="301"/>
      <c r="I21" s="301"/>
      <c r="J21" s="301"/>
      <c r="K21" s="188"/>
    </row>
    <row r="22" spans="2:11" customFormat="1" ht="15" customHeight="1">
      <c r="B22" s="191"/>
      <c r="C22" s="192"/>
      <c r="D22" s="192"/>
      <c r="E22" s="194" t="s">
        <v>1578</v>
      </c>
      <c r="F22" s="301" t="s">
        <v>1579</v>
      </c>
      <c r="G22" s="301"/>
      <c r="H22" s="301"/>
      <c r="I22" s="301"/>
      <c r="J22" s="301"/>
      <c r="K22" s="188"/>
    </row>
    <row r="23" spans="2:11" customFormat="1" ht="15" customHeight="1">
      <c r="B23" s="191"/>
      <c r="C23" s="192"/>
      <c r="D23" s="192"/>
      <c r="E23" s="194" t="s">
        <v>1580</v>
      </c>
      <c r="F23" s="301" t="s">
        <v>1581</v>
      </c>
      <c r="G23" s="301"/>
      <c r="H23" s="301"/>
      <c r="I23" s="301"/>
      <c r="J23" s="301"/>
      <c r="K23" s="188"/>
    </row>
    <row r="24" spans="2:11" customFormat="1" ht="12.75" customHeight="1">
      <c r="B24" s="191"/>
      <c r="C24" s="192"/>
      <c r="D24" s="192"/>
      <c r="E24" s="192"/>
      <c r="F24" s="192"/>
      <c r="G24" s="192"/>
      <c r="H24" s="192"/>
      <c r="I24" s="192"/>
      <c r="J24" s="192"/>
      <c r="K24" s="188"/>
    </row>
    <row r="25" spans="2:11" customFormat="1" ht="15" customHeight="1">
      <c r="B25" s="191"/>
      <c r="C25" s="301" t="s">
        <v>1582</v>
      </c>
      <c r="D25" s="301"/>
      <c r="E25" s="301"/>
      <c r="F25" s="301"/>
      <c r="G25" s="301"/>
      <c r="H25" s="301"/>
      <c r="I25" s="301"/>
      <c r="J25" s="301"/>
      <c r="K25" s="188"/>
    </row>
    <row r="26" spans="2:11" customFormat="1" ht="15" customHeight="1">
      <c r="B26" s="191"/>
      <c r="C26" s="301" t="s">
        <v>1583</v>
      </c>
      <c r="D26" s="301"/>
      <c r="E26" s="301"/>
      <c r="F26" s="301"/>
      <c r="G26" s="301"/>
      <c r="H26" s="301"/>
      <c r="I26" s="301"/>
      <c r="J26" s="301"/>
      <c r="K26" s="188"/>
    </row>
    <row r="27" spans="2:11" customFormat="1" ht="15" customHeight="1">
      <c r="B27" s="191"/>
      <c r="C27" s="190"/>
      <c r="D27" s="301" t="s">
        <v>1584</v>
      </c>
      <c r="E27" s="301"/>
      <c r="F27" s="301"/>
      <c r="G27" s="301"/>
      <c r="H27" s="301"/>
      <c r="I27" s="301"/>
      <c r="J27" s="301"/>
      <c r="K27" s="188"/>
    </row>
    <row r="28" spans="2:11" customFormat="1" ht="15" customHeight="1">
      <c r="B28" s="191"/>
      <c r="C28" s="192"/>
      <c r="D28" s="301" t="s">
        <v>1585</v>
      </c>
      <c r="E28" s="301"/>
      <c r="F28" s="301"/>
      <c r="G28" s="301"/>
      <c r="H28" s="301"/>
      <c r="I28" s="301"/>
      <c r="J28" s="301"/>
      <c r="K28" s="188"/>
    </row>
    <row r="29" spans="2:11" customFormat="1" ht="12.75" customHeight="1">
      <c r="B29" s="191"/>
      <c r="C29" s="192"/>
      <c r="D29" s="192"/>
      <c r="E29" s="192"/>
      <c r="F29" s="192"/>
      <c r="G29" s="192"/>
      <c r="H29" s="192"/>
      <c r="I29" s="192"/>
      <c r="J29" s="192"/>
      <c r="K29" s="188"/>
    </row>
    <row r="30" spans="2:11" customFormat="1" ht="15" customHeight="1">
      <c r="B30" s="191"/>
      <c r="C30" s="192"/>
      <c r="D30" s="301" t="s">
        <v>1586</v>
      </c>
      <c r="E30" s="301"/>
      <c r="F30" s="301"/>
      <c r="G30" s="301"/>
      <c r="H30" s="301"/>
      <c r="I30" s="301"/>
      <c r="J30" s="301"/>
      <c r="K30" s="188"/>
    </row>
    <row r="31" spans="2:11" customFormat="1" ht="15" customHeight="1">
      <c r="B31" s="191"/>
      <c r="C31" s="192"/>
      <c r="D31" s="301" t="s">
        <v>1587</v>
      </c>
      <c r="E31" s="301"/>
      <c r="F31" s="301"/>
      <c r="G31" s="301"/>
      <c r="H31" s="301"/>
      <c r="I31" s="301"/>
      <c r="J31" s="301"/>
      <c r="K31" s="188"/>
    </row>
    <row r="32" spans="2:11" customFormat="1" ht="12.75" customHeight="1">
      <c r="B32" s="191"/>
      <c r="C32" s="192"/>
      <c r="D32" s="192"/>
      <c r="E32" s="192"/>
      <c r="F32" s="192"/>
      <c r="G32" s="192"/>
      <c r="H32" s="192"/>
      <c r="I32" s="192"/>
      <c r="J32" s="192"/>
      <c r="K32" s="188"/>
    </row>
    <row r="33" spans="2:11" customFormat="1" ht="15" customHeight="1">
      <c r="B33" s="191"/>
      <c r="C33" s="192"/>
      <c r="D33" s="301" t="s">
        <v>1588</v>
      </c>
      <c r="E33" s="301"/>
      <c r="F33" s="301"/>
      <c r="G33" s="301"/>
      <c r="H33" s="301"/>
      <c r="I33" s="301"/>
      <c r="J33" s="301"/>
      <c r="K33" s="188"/>
    </row>
    <row r="34" spans="2:11" customFormat="1" ht="15" customHeight="1">
      <c r="B34" s="191"/>
      <c r="C34" s="192"/>
      <c r="D34" s="301" t="s">
        <v>1589</v>
      </c>
      <c r="E34" s="301"/>
      <c r="F34" s="301"/>
      <c r="G34" s="301"/>
      <c r="H34" s="301"/>
      <c r="I34" s="301"/>
      <c r="J34" s="301"/>
      <c r="K34" s="188"/>
    </row>
    <row r="35" spans="2:11" customFormat="1" ht="15" customHeight="1">
      <c r="B35" s="191"/>
      <c r="C35" s="192"/>
      <c r="D35" s="301" t="s">
        <v>1590</v>
      </c>
      <c r="E35" s="301"/>
      <c r="F35" s="301"/>
      <c r="G35" s="301"/>
      <c r="H35" s="301"/>
      <c r="I35" s="301"/>
      <c r="J35" s="301"/>
      <c r="K35" s="188"/>
    </row>
    <row r="36" spans="2:11" customFormat="1" ht="15" customHeight="1">
      <c r="B36" s="191"/>
      <c r="C36" s="192"/>
      <c r="D36" s="190"/>
      <c r="E36" s="193" t="s">
        <v>120</v>
      </c>
      <c r="F36" s="190"/>
      <c r="G36" s="301" t="s">
        <v>1591</v>
      </c>
      <c r="H36" s="301"/>
      <c r="I36" s="301"/>
      <c r="J36" s="301"/>
      <c r="K36" s="188"/>
    </row>
    <row r="37" spans="2:11" customFormat="1" ht="30.75" customHeight="1">
      <c r="B37" s="191"/>
      <c r="C37" s="192"/>
      <c r="D37" s="190"/>
      <c r="E37" s="193" t="s">
        <v>1592</v>
      </c>
      <c r="F37" s="190"/>
      <c r="G37" s="301" t="s">
        <v>1593</v>
      </c>
      <c r="H37" s="301"/>
      <c r="I37" s="301"/>
      <c r="J37" s="301"/>
      <c r="K37" s="188"/>
    </row>
    <row r="38" spans="2:11" customFormat="1" ht="15" customHeight="1">
      <c r="B38" s="191"/>
      <c r="C38" s="192"/>
      <c r="D38" s="190"/>
      <c r="E38" s="193" t="s">
        <v>54</v>
      </c>
      <c r="F38" s="190"/>
      <c r="G38" s="301" t="s">
        <v>1594</v>
      </c>
      <c r="H38" s="301"/>
      <c r="I38" s="301"/>
      <c r="J38" s="301"/>
      <c r="K38" s="188"/>
    </row>
    <row r="39" spans="2:11" customFormat="1" ht="15" customHeight="1">
      <c r="B39" s="191"/>
      <c r="C39" s="192"/>
      <c r="D39" s="190"/>
      <c r="E39" s="193" t="s">
        <v>55</v>
      </c>
      <c r="F39" s="190"/>
      <c r="G39" s="301" t="s">
        <v>1595</v>
      </c>
      <c r="H39" s="301"/>
      <c r="I39" s="301"/>
      <c r="J39" s="301"/>
      <c r="K39" s="188"/>
    </row>
    <row r="40" spans="2:11" customFormat="1" ht="15" customHeight="1">
      <c r="B40" s="191"/>
      <c r="C40" s="192"/>
      <c r="D40" s="190"/>
      <c r="E40" s="193" t="s">
        <v>121</v>
      </c>
      <c r="F40" s="190"/>
      <c r="G40" s="301" t="s">
        <v>1596</v>
      </c>
      <c r="H40" s="301"/>
      <c r="I40" s="301"/>
      <c r="J40" s="301"/>
      <c r="K40" s="188"/>
    </row>
    <row r="41" spans="2:11" customFormat="1" ht="15" customHeight="1">
      <c r="B41" s="191"/>
      <c r="C41" s="192"/>
      <c r="D41" s="190"/>
      <c r="E41" s="193" t="s">
        <v>122</v>
      </c>
      <c r="F41" s="190"/>
      <c r="G41" s="301" t="s">
        <v>1597</v>
      </c>
      <c r="H41" s="301"/>
      <c r="I41" s="301"/>
      <c r="J41" s="301"/>
      <c r="K41" s="188"/>
    </row>
    <row r="42" spans="2:11" customFormat="1" ht="15" customHeight="1">
      <c r="B42" s="191"/>
      <c r="C42" s="192"/>
      <c r="D42" s="190"/>
      <c r="E42" s="193" t="s">
        <v>1598</v>
      </c>
      <c r="F42" s="190"/>
      <c r="G42" s="301" t="s">
        <v>1599</v>
      </c>
      <c r="H42" s="301"/>
      <c r="I42" s="301"/>
      <c r="J42" s="301"/>
      <c r="K42" s="188"/>
    </row>
    <row r="43" spans="2:11" customFormat="1" ht="15" customHeight="1">
      <c r="B43" s="191"/>
      <c r="C43" s="192"/>
      <c r="D43" s="190"/>
      <c r="E43" s="193"/>
      <c r="F43" s="190"/>
      <c r="G43" s="301" t="s">
        <v>1600</v>
      </c>
      <c r="H43" s="301"/>
      <c r="I43" s="301"/>
      <c r="J43" s="301"/>
      <c r="K43" s="188"/>
    </row>
    <row r="44" spans="2:11" customFormat="1" ht="15" customHeight="1">
      <c r="B44" s="191"/>
      <c r="C44" s="192"/>
      <c r="D44" s="190"/>
      <c r="E44" s="193" t="s">
        <v>1601</v>
      </c>
      <c r="F44" s="190"/>
      <c r="G44" s="301" t="s">
        <v>1602</v>
      </c>
      <c r="H44" s="301"/>
      <c r="I44" s="301"/>
      <c r="J44" s="301"/>
      <c r="K44" s="188"/>
    </row>
    <row r="45" spans="2:11" customFormat="1" ht="15" customHeight="1">
      <c r="B45" s="191"/>
      <c r="C45" s="192"/>
      <c r="D45" s="190"/>
      <c r="E45" s="193" t="s">
        <v>124</v>
      </c>
      <c r="F45" s="190"/>
      <c r="G45" s="301" t="s">
        <v>1603</v>
      </c>
      <c r="H45" s="301"/>
      <c r="I45" s="301"/>
      <c r="J45" s="301"/>
      <c r="K45" s="188"/>
    </row>
    <row r="46" spans="2:11" customFormat="1" ht="12.75" customHeight="1">
      <c r="B46" s="191"/>
      <c r="C46" s="192"/>
      <c r="D46" s="190"/>
      <c r="E46" s="190"/>
      <c r="F46" s="190"/>
      <c r="G46" s="190"/>
      <c r="H46" s="190"/>
      <c r="I46" s="190"/>
      <c r="J46" s="190"/>
      <c r="K46" s="188"/>
    </row>
    <row r="47" spans="2:11" customFormat="1" ht="15" customHeight="1">
      <c r="B47" s="191"/>
      <c r="C47" s="192"/>
      <c r="D47" s="301" t="s">
        <v>1604</v>
      </c>
      <c r="E47" s="301"/>
      <c r="F47" s="301"/>
      <c r="G47" s="301"/>
      <c r="H47" s="301"/>
      <c r="I47" s="301"/>
      <c r="J47" s="301"/>
      <c r="K47" s="188"/>
    </row>
    <row r="48" spans="2:11" customFormat="1" ht="15" customHeight="1">
      <c r="B48" s="191"/>
      <c r="C48" s="192"/>
      <c r="D48" s="192"/>
      <c r="E48" s="301" t="s">
        <v>1605</v>
      </c>
      <c r="F48" s="301"/>
      <c r="G48" s="301"/>
      <c r="H48" s="301"/>
      <c r="I48" s="301"/>
      <c r="J48" s="301"/>
      <c r="K48" s="188"/>
    </row>
    <row r="49" spans="2:11" customFormat="1" ht="15" customHeight="1">
      <c r="B49" s="191"/>
      <c r="C49" s="192"/>
      <c r="D49" s="192"/>
      <c r="E49" s="301" t="s">
        <v>1606</v>
      </c>
      <c r="F49" s="301"/>
      <c r="G49" s="301"/>
      <c r="H49" s="301"/>
      <c r="I49" s="301"/>
      <c r="J49" s="301"/>
      <c r="K49" s="188"/>
    </row>
    <row r="50" spans="2:11" customFormat="1" ht="15" customHeight="1">
      <c r="B50" s="191"/>
      <c r="C50" s="192"/>
      <c r="D50" s="192"/>
      <c r="E50" s="301" t="s">
        <v>1607</v>
      </c>
      <c r="F50" s="301"/>
      <c r="G50" s="301"/>
      <c r="H50" s="301"/>
      <c r="I50" s="301"/>
      <c r="J50" s="301"/>
      <c r="K50" s="188"/>
    </row>
    <row r="51" spans="2:11" customFormat="1" ht="15" customHeight="1">
      <c r="B51" s="191"/>
      <c r="C51" s="192"/>
      <c r="D51" s="301" t="s">
        <v>1608</v>
      </c>
      <c r="E51" s="301"/>
      <c r="F51" s="301"/>
      <c r="G51" s="301"/>
      <c r="H51" s="301"/>
      <c r="I51" s="301"/>
      <c r="J51" s="301"/>
      <c r="K51" s="188"/>
    </row>
    <row r="52" spans="2:11" customFormat="1" ht="25.5" customHeight="1">
      <c r="B52" s="187"/>
      <c r="C52" s="303" t="s">
        <v>1609</v>
      </c>
      <c r="D52" s="303"/>
      <c r="E52" s="303"/>
      <c r="F52" s="303"/>
      <c r="G52" s="303"/>
      <c r="H52" s="303"/>
      <c r="I52" s="303"/>
      <c r="J52" s="303"/>
      <c r="K52" s="188"/>
    </row>
    <row r="53" spans="2:11" customFormat="1" ht="5.25" customHeight="1">
      <c r="B53" s="187"/>
      <c r="C53" s="189"/>
      <c r="D53" s="189"/>
      <c r="E53" s="189"/>
      <c r="F53" s="189"/>
      <c r="G53" s="189"/>
      <c r="H53" s="189"/>
      <c r="I53" s="189"/>
      <c r="J53" s="189"/>
      <c r="K53" s="188"/>
    </row>
    <row r="54" spans="2:11" customFormat="1" ht="15" customHeight="1">
      <c r="B54" s="187"/>
      <c r="C54" s="301" t="s">
        <v>1610</v>
      </c>
      <c r="D54" s="301"/>
      <c r="E54" s="301"/>
      <c r="F54" s="301"/>
      <c r="G54" s="301"/>
      <c r="H54" s="301"/>
      <c r="I54" s="301"/>
      <c r="J54" s="301"/>
      <c r="K54" s="188"/>
    </row>
    <row r="55" spans="2:11" customFormat="1" ht="15" customHeight="1">
      <c r="B55" s="187"/>
      <c r="C55" s="301" t="s">
        <v>1611</v>
      </c>
      <c r="D55" s="301"/>
      <c r="E55" s="301"/>
      <c r="F55" s="301"/>
      <c r="G55" s="301"/>
      <c r="H55" s="301"/>
      <c r="I55" s="301"/>
      <c r="J55" s="301"/>
      <c r="K55" s="188"/>
    </row>
    <row r="56" spans="2:11" customFormat="1" ht="12.75" customHeight="1">
      <c r="B56" s="187"/>
      <c r="C56" s="190"/>
      <c r="D56" s="190"/>
      <c r="E56" s="190"/>
      <c r="F56" s="190"/>
      <c r="G56" s="190"/>
      <c r="H56" s="190"/>
      <c r="I56" s="190"/>
      <c r="J56" s="190"/>
      <c r="K56" s="188"/>
    </row>
    <row r="57" spans="2:11" customFormat="1" ht="15" customHeight="1">
      <c r="B57" s="187"/>
      <c r="C57" s="301" t="s">
        <v>1612</v>
      </c>
      <c r="D57" s="301"/>
      <c r="E57" s="301"/>
      <c r="F57" s="301"/>
      <c r="G57" s="301"/>
      <c r="H57" s="301"/>
      <c r="I57" s="301"/>
      <c r="J57" s="301"/>
      <c r="K57" s="188"/>
    </row>
    <row r="58" spans="2:11" customFormat="1" ht="15" customHeight="1">
      <c r="B58" s="187"/>
      <c r="C58" s="192"/>
      <c r="D58" s="301" t="s">
        <v>1613</v>
      </c>
      <c r="E58" s="301"/>
      <c r="F58" s="301"/>
      <c r="G58" s="301"/>
      <c r="H58" s="301"/>
      <c r="I58" s="301"/>
      <c r="J58" s="301"/>
      <c r="K58" s="188"/>
    </row>
    <row r="59" spans="2:11" customFormat="1" ht="15" customHeight="1">
      <c r="B59" s="187"/>
      <c r="C59" s="192"/>
      <c r="D59" s="301" t="s">
        <v>1614</v>
      </c>
      <c r="E59" s="301"/>
      <c r="F59" s="301"/>
      <c r="G59" s="301"/>
      <c r="H59" s="301"/>
      <c r="I59" s="301"/>
      <c r="J59" s="301"/>
      <c r="K59" s="188"/>
    </row>
    <row r="60" spans="2:11" customFormat="1" ht="15" customHeight="1">
      <c r="B60" s="187"/>
      <c r="C60" s="192"/>
      <c r="D60" s="301" t="s">
        <v>1615</v>
      </c>
      <c r="E60" s="301"/>
      <c r="F60" s="301"/>
      <c r="G60" s="301"/>
      <c r="H60" s="301"/>
      <c r="I60" s="301"/>
      <c r="J60" s="301"/>
      <c r="K60" s="188"/>
    </row>
    <row r="61" spans="2:11" customFormat="1" ht="15" customHeight="1">
      <c r="B61" s="187"/>
      <c r="C61" s="192"/>
      <c r="D61" s="301" t="s">
        <v>1616</v>
      </c>
      <c r="E61" s="301"/>
      <c r="F61" s="301"/>
      <c r="G61" s="301"/>
      <c r="H61" s="301"/>
      <c r="I61" s="301"/>
      <c r="J61" s="301"/>
      <c r="K61" s="188"/>
    </row>
    <row r="62" spans="2:11" customFormat="1" ht="15" customHeight="1">
      <c r="B62" s="187"/>
      <c r="C62" s="192"/>
      <c r="D62" s="305" t="s">
        <v>1617</v>
      </c>
      <c r="E62" s="305"/>
      <c r="F62" s="305"/>
      <c r="G62" s="305"/>
      <c r="H62" s="305"/>
      <c r="I62" s="305"/>
      <c r="J62" s="305"/>
      <c r="K62" s="188"/>
    </row>
    <row r="63" spans="2:11" customFormat="1" ht="15" customHeight="1">
      <c r="B63" s="187"/>
      <c r="C63" s="192"/>
      <c r="D63" s="301" t="s">
        <v>1618</v>
      </c>
      <c r="E63" s="301"/>
      <c r="F63" s="301"/>
      <c r="G63" s="301"/>
      <c r="H63" s="301"/>
      <c r="I63" s="301"/>
      <c r="J63" s="301"/>
      <c r="K63" s="188"/>
    </row>
    <row r="64" spans="2:11" customFormat="1" ht="12.75" customHeight="1">
      <c r="B64" s="187"/>
      <c r="C64" s="192"/>
      <c r="D64" s="192"/>
      <c r="E64" s="195"/>
      <c r="F64" s="192"/>
      <c r="G64" s="192"/>
      <c r="H64" s="192"/>
      <c r="I64" s="192"/>
      <c r="J64" s="192"/>
      <c r="K64" s="188"/>
    </row>
    <row r="65" spans="2:11" customFormat="1" ht="15" customHeight="1">
      <c r="B65" s="187"/>
      <c r="C65" s="192"/>
      <c r="D65" s="301" t="s">
        <v>1619</v>
      </c>
      <c r="E65" s="301"/>
      <c r="F65" s="301"/>
      <c r="G65" s="301"/>
      <c r="H65" s="301"/>
      <c r="I65" s="301"/>
      <c r="J65" s="301"/>
      <c r="K65" s="188"/>
    </row>
    <row r="66" spans="2:11" customFormat="1" ht="15" customHeight="1">
      <c r="B66" s="187"/>
      <c r="C66" s="192"/>
      <c r="D66" s="305" t="s">
        <v>1620</v>
      </c>
      <c r="E66" s="305"/>
      <c r="F66" s="305"/>
      <c r="G66" s="305"/>
      <c r="H66" s="305"/>
      <c r="I66" s="305"/>
      <c r="J66" s="305"/>
      <c r="K66" s="188"/>
    </row>
    <row r="67" spans="2:11" customFormat="1" ht="15" customHeight="1">
      <c r="B67" s="187"/>
      <c r="C67" s="192"/>
      <c r="D67" s="301" t="s">
        <v>1621</v>
      </c>
      <c r="E67" s="301"/>
      <c r="F67" s="301"/>
      <c r="G67" s="301"/>
      <c r="H67" s="301"/>
      <c r="I67" s="301"/>
      <c r="J67" s="301"/>
      <c r="K67" s="188"/>
    </row>
    <row r="68" spans="2:11" customFormat="1" ht="15" customHeight="1">
      <c r="B68" s="187"/>
      <c r="C68" s="192"/>
      <c r="D68" s="301" t="s">
        <v>1622</v>
      </c>
      <c r="E68" s="301"/>
      <c r="F68" s="301"/>
      <c r="G68" s="301"/>
      <c r="H68" s="301"/>
      <c r="I68" s="301"/>
      <c r="J68" s="301"/>
      <c r="K68" s="188"/>
    </row>
    <row r="69" spans="2:11" customFormat="1" ht="15" customHeight="1">
      <c r="B69" s="187"/>
      <c r="C69" s="192"/>
      <c r="D69" s="301" t="s">
        <v>1623</v>
      </c>
      <c r="E69" s="301"/>
      <c r="F69" s="301"/>
      <c r="G69" s="301"/>
      <c r="H69" s="301"/>
      <c r="I69" s="301"/>
      <c r="J69" s="301"/>
      <c r="K69" s="188"/>
    </row>
    <row r="70" spans="2:11" customFormat="1" ht="15" customHeight="1">
      <c r="B70" s="187"/>
      <c r="C70" s="192"/>
      <c r="D70" s="301" t="s">
        <v>1624</v>
      </c>
      <c r="E70" s="301"/>
      <c r="F70" s="301"/>
      <c r="G70" s="301"/>
      <c r="H70" s="301"/>
      <c r="I70" s="301"/>
      <c r="J70" s="301"/>
      <c r="K70" s="188"/>
    </row>
    <row r="71" spans="2:11" customFormat="1" ht="12.75" customHeight="1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pans="2:11" customFormat="1" ht="18.75" customHeight="1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pans="2:11" customFormat="1" ht="18.75" customHeight="1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2:11" customFormat="1" ht="7.5" customHeight="1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pans="2:11" customFormat="1" ht="45" customHeight="1">
      <c r="B75" s="204"/>
      <c r="C75" s="304" t="s">
        <v>1625</v>
      </c>
      <c r="D75" s="304"/>
      <c r="E75" s="304"/>
      <c r="F75" s="304"/>
      <c r="G75" s="304"/>
      <c r="H75" s="304"/>
      <c r="I75" s="304"/>
      <c r="J75" s="304"/>
      <c r="K75" s="205"/>
    </row>
    <row r="76" spans="2:11" customFormat="1" ht="17.25" customHeight="1">
      <c r="B76" s="204"/>
      <c r="C76" s="206" t="s">
        <v>1626</v>
      </c>
      <c r="D76" s="206"/>
      <c r="E76" s="206"/>
      <c r="F76" s="206" t="s">
        <v>1627</v>
      </c>
      <c r="G76" s="207"/>
      <c r="H76" s="206" t="s">
        <v>55</v>
      </c>
      <c r="I76" s="206" t="s">
        <v>58</v>
      </c>
      <c r="J76" s="206" t="s">
        <v>1628</v>
      </c>
      <c r="K76" s="205"/>
    </row>
    <row r="77" spans="2:11" customFormat="1" ht="17.25" customHeight="1">
      <c r="B77" s="204"/>
      <c r="C77" s="208" t="s">
        <v>1629</v>
      </c>
      <c r="D77" s="208"/>
      <c r="E77" s="208"/>
      <c r="F77" s="209" t="s">
        <v>1630</v>
      </c>
      <c r="G77" s="210"/>
      <c r="H77" s="208"/>
      <c r="I77" s="208"/>
      <c r="J77" s="208" t="s">
        <v>1631</v>
      </c>
      <c r="K77" s="205"/>
    </row>
    <row r="78" spans="2:11" customFormat="1" ht="5.25" customHeight="1">
      <c r="B78" s="204"/>
      <c r="C78" s="211"/>
      <c r="D78" s="211"/>
      <c r="E78" s="211"/>
      <c r="F78" s="211"/>
      <c r="G78" s="212"/>
      <c r="H78" s="211"/>
      <c r="I78" s="211"/>
      <c r="J78" s="211"/>
      <c r="K78" s="205"/>
    </row>
    <row r="79" spans="2:11" customFormat="1" ht="15" customHeight="1">
      <c r="B79" s="204"/>
      <c r="C79" s="193" t="s">
        <v>54</v>
      </c>
      <c r="D79" s="213"/>
      <c r="E79" s="213"/>
      <c r="F79" s="214" t="s">
        <v>1632</v>
      </c>
      <c r="G79" s="215"/>
      <c r="H79" s="193" t="s">
        <v>1633</v>
      </c>
      <c r="I79" s="193" t="s">
        <v>1634</v>
      </c>
      <c r="J79" s="193">
        <v>20</v>
      </c>
      <c r="K79" s="205"/>
    </row>
    <row r="80" spans="2:11" customFormat="1" ht="15" customHeight="1">
      <c r="B80" s="204"/>
      <c r="C80" s="193" t="s">
        <v>1635</v>
      </c>
      <c r="D80" s="193"/>
      <c r="E80" s="193"/>
      <c r="F80" s="214" t="s">
        <v>1632</v>
      </c>
      <c r="G80" s="215"/>
      <c r="H80" s="193" t="s">
        <v>1636</v>
      </c>
      <c r="I80" s="193" t="s">
        <v>1634</v>
      </c>
      <c r="J80" s="193">
        <v>120</v>
      </c>
      <c r="K80" s="205"/>
    </row>
    <row r="81" spans="2:11" customFormat="1" ht="15" customHeight="1">
      <c r="B81" s="216"/>
      <c r="C81" s="193" t="s">
        <v>1637</v>
      </c>
      <c r="D81" s="193"/>
      <c r="E81" s="193"/>
      <c r="F81" s="214" t="s">
        <v>1638</v>
      </c>
      <c r="G81" s="215"/>
      <c r="H81" s="193" t="s">
        <v>1639</v>
      </c>
      <c r="I81" s="193" t="s">
        <v>1634</v>
      </c>
      <c r="J81" s="193">
        <v>50</v>
      </c>
      <c r="K81" s="205"/>
    </row>
    <row r="82" spans="2:11" customFormat="1" ht="15" customHeight="1">
      <c r="B82" s="216"/>
      <c r="C82" s="193" t="s">
        <v>1640</v>
      </c>
      <c r="D82" s="193"/>
      <c r="E82" s="193"/>
      <c r="F82" s="214" t="s">
        <v>1632</v>
      </c>
      <c r="G82" s="215"/>
      <c r="H82" s="193" t="s">
        <v>1641</v>
      </c>
      <c r="I82" s="193" t="s">
        <v>1642</v>
      </c>
      <c r="J82" s="193"/>
      <c r="K82" s="205"/>
    </row>
    <row r="83" spans="2:11" customFormat="1" ht="15" customHeight="1">
      <c r="B83" s="216"/>
      <c r="C83" s="193" t="s">
        <v>1643</v>
      </c>
      <c r="D83" s="193"/>
      <c r="E83" s="193"/>
      <c r="F83" s="214" t="s">
        <v>1638</v>
      </c>
      <c r="G83" s="193"/>
      <c r="H83" s="193" t="s">
        <v>1644</v>
      </c>
      <c r="I83" s="193" t="s">
        <v>1634</v>
      </c>
      <c r="J83" s="193">
        <v>15</v>
      </c>
      <c r="K83" s="205"/>
    </row>
    <row r="84" spans="2:11" customFormat="1" ht="15" customHeight="1">
      <c r="B84" s="216"/>
      <c r="C84" s="193" t="s">
        <v>1645</v>
      </c>
      <c r="D84" s="193"/>
      <c r="E84" s="193"/>
      <c r="F84" s="214" t="s">
        <v>1638</v>
      </c>
      <c r="G84" s="193"/>
      <c r="H84" s="193" t="s">
        <v>1646</v>
      </c>
      <c r="I84" s="193" t="s">
        <v>1634</v>
      </c>
      <c r="J84" s="193">
        <v>15</v>
      </c>
      <c r="K84" s="205"/>
    </row>
    <row r="85" spans="2:11" customFormat="1" ht="15" customHeight="1">
      <c r="B85" s="216"/>
      <c r="C85" s="193" t="s">
        <v>1647</v>
      </c>
      <c r="D85" s="193"/>
      <c r="E85" s="193"/>
      <c r="F85" s="214" t="s">
        <v>1638</v>
      </c>
      <c r="G85" s="193"/>
      <c r="H85" s="193" t="s">
        <v>1648</v>
      </c>
      <c r="I85" s="193" t="s">
        <v>1634</v>
      </c>
      <c r="J85" s="193">
        <v>20</v>
      </c>
      <c r="K85" s="205"/>
    </row>
    <row r="86" spans="2:11" customFormat="1" ht="15" customHeight="1">
      <c r="B86" s="216"/>
      <c r="C86" s="193" t="s">
        <v>1649</v>
      </c>
      <c r="D86" s="193"/>
      <c r="E86" s="193"/>
      <c r="F86" s="214" t="s">
        <v>1638</v>
      </c>
      <c r="G86" s="193"/>
      <c r="H86" s="193" t="s">
        <v>1650</v>
      </c>
      <c r="I86" s="193" t="s">
        <v>1634</v>
      </c>
      <c r="J86" s="193">
        <v>20</v>
      </c>
      <c r="K86" s="205"/>
    </row>
    <row r="87" spans="2:11" customFormat="1" ht="15" customHeight="1">
      <c r="B87" s="216"/>
      <c r="C87" s="193" t="s">
        <v>1651</v>
      </c>
      <c r="D87" s="193"/>
      <c r="E87" s="193"/>
      <c r="F87" s="214" t="s">
        <v>1638</v>
      </c>
      <c r="G87" s="215"/>
      <c r="H87" s="193" t="s">
        <v>1652</v>
      </c>
      <c r="I87" s="193" t="s">
        <v>1634</v>
      </c>
      <c r="J87" s="193">
        <v>50</v>
      </c>
      <c r="K87" s="205"/>
    </row>
    <row r="88" spans="2:11" customFormat="1" ht="15" customHeight="1">
      <c r="B88" s="216"/>
      <c r="C88" s="193" t="s">
        <v>1653</v>
      </c>
      <c r="D88" s="193"/>
      <c r="E88" s="193"/>
      <c r="F88" s="214" t="s">
        <v>1638</v>
      </c>
      <c r="G88" s="215"/>
      <c r="H88" s="193" t="s">
        <v>1654</v>
      </c>
      <c r="I88" s="193" t="s">
        <v>1634</v>
      </c>
      <c r="J88" s="193">
        <v>20</v>
      </c>
      <c r="K88" s="205"/>
    </row>
    <row r="89" spans="2:11" customFormat="1" ht="15" customHeight="1">
      <c r="B89" s="216"/>
      <c r="C89" s="193" t="s">
        <v>1655</v>
      </c>
      <c r="D89" s="193"/>
      <c r="E89" s="193"/>
      <c r="F89" s="214" t="s">
        <v>1638</v>
      </c>
      <c r="G89" s="215"/>
      <c r="H89" s="193" t="s">
        <v>1656</v>
      </c>
      <c r="I89" s="193" t="s">
        <v>1634</v>
      </c>
      <c r="J89" s="193">
        <v>20</v>
      </c>
      <c r="K89" s="205"/>
    </row>
    <row r="90" spans="2:11" customFormat="1" ht="15" customHeight="1">
      <c r="B90" s="216"/>
      <c r="C90" s="193" t="s">
        <v>1657</v>
      </c>
      <c r="D90" s="193"/>
      <c r="E90" s="193"/>
      <c r="F90" s="214" t="s">
        <v>1638</v>
      </c>
      <c r="G90" s="215"/>
      <c r="H90" s="193" t="s">
        <v>1658</v>
      </c>
      <c r="I90" s="193" t="s">
        <v>1634</v>
      </c>
      <c r="J90" s="193">
        <v>50</v>
      </c>
      <c r="K90" s="205"/>
    </row>
    <row r="91" spans="2:11" customFormat="1" ht="15" customHeight="1">
      <c r="B91" s="216"/>
      <c r="C91" s="193" t="s">
        <v>1659</v>
      </c>
      <c r="D91" s="193"/>
      <c r="E91" s="193"/>
      <c r="F91" s="214" t="s">
        <v>1638</v>
      </c>
      <c r="G91" s="215"/>
      <c r="H91" s="193" t="s">
        <v>1659</v>
      </c>
      <c r="I91" s="193" t="s">
        <v>1634</v>
      </c>
      <c r="J91" s="193">
        <v>50</v>
      </c>
      <c r="K91" s="205"/>
    </row>
    <row r="92" spans="2:11" customFormat="1" ht="15" customHeight="1">
      <c r="B92" s="216"/>
      <c r="C92" s="193" t="s">
        <v>1660</v>
      </c>
      <c r="D92" s="193"/>
      <c r="E92" s="193"/>
      <c r="F92" s="214" t="s">
        <v>1638</v>
      </c>
      <c r="G92" s="215"/>
      <c r="H92" s="193" t="s">
        <v>1661</v>
      </c>
      <c r="I92" s="193" t="s">
        <v>1634</v>
      </c>
      <c r="J92" s="193">
        <v>255</v>
      </c>
      <c r="K92" s="205"/>
    </row>
    <row r="93" spans="2:11" customFormat="1" ht="15" customHeight="1">
      <c r="B93" s="216"/>
      <c r="C93" s="193" t="s">
        <v>1662</v>
      </c>
      <c r="D93" s="193"/>
      <c r="E93" s="193"/>
      <c r="F93" s="214" t="s">
        <v>1632</v>
      </c>
      <c r="G93" s="215"/>
      <c r="H93" s="193" t="s">
        <v>1663</v>
      </c>
      <c r="I93" s="193" t="s">
        <v>1664</v>
      </c>
      <c r="J93" s="193"/>
      <c r="K93" s="205"/>
    </row>
    <row r="94" spans="2:11" customFormat="1" ht="15" customHeight="1">
      <c r="B94" s="216"/>
      <c r="C94" s="193" t="s">
        <v>1665</v>
      </c>
      <c r="D94" s="193"/>
      <c r="E94" s="193"/>
      <c r="F94" s="214" t="s">
        <v>1632</v>
      </c>
      <c r="G94" s="215"/>
      <c r="H94" s="193" t="s">
        <v>1666</v>
      </c>
      <c r="I94" s="193" t="s">
        <v>1667</v>
      </c>
      <c r="J94" s="193"/>
      <c r="K94" s="205"/>
    </row>
    <row r="95" spans="2:11" customFormat="1" ht="15" customHeight="1">
      <c r="B95" s="216"/>
      <c r="C95" s="193" t="s">
        <v>1668</v>
      </c>
      <c r="D95" s="193"/>
      <c r="E95" s="193"/>
      <c r="F95" s="214" t="s">
        <v>1632</v>
      </c>
      <c r="G95" s="215"/>
      <c r="H95" s="193" t="s">
        <v>1668</v>
      </c>
      <c r="I95" s="193" t="s">
        <v>1667</v>
      </c>
      <c r="J95" s="193"/>
      <c r="K95" s="205"/>
    </row>
    <row r="96" spans="2:11" customFormat="1" ht="15" customHeight="1">
      <c r="B96" s="216"/>
      <c r="C96" s="193" t="s">
        <v>39</v>
      </c>
      <c r="D96" s="193"/>
      <c r="E96" s="193"/>
      <c r="F96" s="214" t="s">
        <v>1632</v>
      </c>
      <c r="G96" s="215"/>
      <c r="H96" s="193" t="s">
        <v>1669</v>
      </c>
      <c r="I96" s="193" t="s">
        <v>1667</v>
      </c>
      <c r="J96" s="193"/>
      <c r="K96" s="205"/>
    </row>
    <row r="97" spans="2:11" customFormat="1" ht="15" customHeight="1">
      <c r="B97" s="216"/>
      <c r="C97" s="193" t="s">
        <v>49</v>
      </c>
      <c r="D97" s="193"/>
      <c r="E97" s="193"/>
      <c r="F97" s="214" t="s">
        <v>1632</v>
      </c>
      <c r="G97" s="215"/>
      <c r="H97" s="193" t="s">
        <v>1670</v>
      </c>
      <c r="I97" s="193" t="s">
        <v>1667</v>
      </c>
      <c r="J97" s="193"/>
      <c r="K97" s="205"/>
    </row>
    <row r="98" spans="2:11" customFormat="1" ht="15" customHeight="1"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2:11" customFormat="1" ht="18.75" customHeight="1"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2:11" customFormat="1" ht="18.75" customHeight="1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pans="2:11" customFormat="1" ht="7.5" customHeight="1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pans="2:11" customFormat="1" ht="45" customHeight="1">
      <c r="B102" s="204"/>
      <c r="C102" s="304" t="s">
        <v>1671</v>
      </c>
      <c r="D102" s="304"/>
      <c r="E102" s="304"/>
      <c r="F102" s="304"/>
      <c r="G102" s="304"/>
      <c r="H102" s="304"/>
      <c r="I102" s="304"/>
      <c r="J102" s="304"/>
      <c r="K102" s="205"/>
    </row>
    <row r="103" spans="2:11" customFormat="1" ht="17.25" customHeight="1">
      <c r="B103" s="204"/>
      <c r="C103" s="206" t="s">
        <v>1626</v>
      </c>
      <c r="D103" s="206"/>
      <c r="E103" s="206"/>
      <c r="F103" s="206" t="s">
        <v>1627</v>
      </c>
      <c r="G103" s="207"/>
      <c r="H103" s="206" t="s">
        <v>55</v>
      </c>
      <c r="I103" s="206" t="s">
        <v>58</v>
      </c>
      <c r="J103" s="206" t="s">
        <v>1628</v>
      </c>
      <c r="K103" s="205"/>
    </row>
    <row r="104" spans="2:11" customFormat="1" ht="17.25" customHeight="1">
      <c r="B104" s="204"/>
      <c r="C104" s="208" t="s">
        <v>1629</v>
      </c>
      <c r="D104" s="208"/>
      <c r="E104" s="208"/>
      <c r="F104" s="209" t="s">
        <v>1630</v>
      </c>
      <c r="G104" s="210"/>
      <c r="H104" s="208"/>
      <c r="I104" s="208"/>
      <c r="J104" s="208" t="s">
        <v>1631</v>
      </c>
      <c r="K104" s="205"/>
    </row>
    <row r="105" spans="2:11" customFormat="1" ht="5.25" customHeight="1">
      <c r="B105" s="204"/>
      <c r="C105" s="206"/>
      <c r="D105" s="206"/>
      <c r="E105" s="206"/>
      <c r="F105" s="206"/>
      <c r="G105" s="222"/>
      <c r="H105" s="206"/>
      <c r="I105" s="206"/>
      <c r="J105" s="206"/>
      <c r="K105" s="205"/>
    </row>
    <row r="106" spans="2:11" customFormat="1" ht="15" customHeight="1">
      <c r="B106" s="204"/>
      <c r="C106" s="193" t="s">
        <v>54</v>
      </c>
      <c r="D106" s="213"/>
      <c r="E106" s="213"/>
      <c r="F106" s="214" t="s">
        <v>1632</v>
      </c>
      <c r="G106" s="193"/>
      <c r="H106" s="193" t="s">
        <v>1672</v>
      </c>
      <c r="I106" s="193" t="s">
        <v>1634</v>
      </c>
      <c r="J106" s="193">
        <v>20</v>
      </c>
      <c r="K106" s="205"/>
    </row>
    <row r="107" spans="2:11" customFormat="1" ht="15" customHeight="1">
      <c r="B107" s="204"/>
      <c r="C107" s="193" t="s">
        <v>1635</v>
      </c>
      <c r="D107" s="193"/>
      <c r="E107" s="193"/>
      <c r="F107" s="214" t="s">
        <v>1632</v>
      </c>
      <c r="G107" s="193"/>
      <c r="H107" s="193" t="s">
        <v>1672</v>
      </c>
      <c r="I107" s="193" t="s">
        <v>1634</v>
      </c>
      <c r="J107" s="193">
        <v>120</v>
      </c>
      <c r="K107" s="205"/>
    </row>
    <row r="108" spans="2:11" customFormat="1" ht="15" customHeight="1">
      <c r="B108" s="216"/>
      <c r="C108" s="193" t="s">
        <v>1637</v>
      </c>
      <c r="D108" s="193"/>
      <c r="E108" s="193"/>
      <c r="F108" s="214" t="s">
        <v>1638</v>
      </c>
      <c r="G108" s="193"/>
      <c r="H108" s="193" t="s">
        <v>1672</v>
      </c>
      <c r="I108" s="193" t="s">
        <v>1634</v>
      </c>
      <c r="J108" s="193">
        <v>50</v>
      </c>
      <c r="K108" s="205"/>
    </row>
    <row r="109" spans="2:11" customFormat="1" ht="15" customHeight="1">
      <c r="B109" s="216"/>
      <c r="C109" s="193" t="s">
        <v>1640</v>
      </c>
      <c r="D109" s="193"/>
      <c r="E109" s="193"/>
      <c r="F109" s="214" t="s">
        <v>1632</v>
      </c>
      <c r="G109" s="193"/>
      <c r="H109" s="193" t="s">
        <v>1672</v>
      </c>
      <c r="I109" s="193" t="s">
        <v>1642</v>
      </c>
      <c r="J109" s="193"/>
      <c r="K109" s="205"/>
    </row>
    <row r="110" spans="2:11" customFormat="1" ht="15" customHeight="1">
      <c r="B110" s="216"/>
      <c r="C110" s="193" t="s">
        <v>1651</v>
      </c>
      <c r="D110" s="193"/>
      <c r="E110" s="193"/>
      <c r="F110" s="214" t="s">
        <v>1638</v>
      </c>
      <c r="G110" s="193"/>
      <c r="H110" s="193" t="s">
        <v>1672</v>
      </c>
      <c r="I110" s="193" t="s">
        <v>1634</v>
      </c>
      <c r="J110" s="193">
        <v>50</v>
      </c>
      <c r="K110" s="205"/>
    </row>
    <row r="111" spans="2:11" customFormat="1" ht="15" customHeight="1">
      <c r="B111" s="216"/>
      <c r="C111" s="193" t="s">
        <v>1659</v>
      </c>
      <c r="D111" s="193"/>
      <c r="E111" s="193"/>
      <c r="F111" s="214" t="s">
        <v>1638</v>
      </c>
      <c r="G111" s="193"/>
      <c r="H111" s="193" t="s">
        <v>1672</v>
      </c>
      <c r="I111" s="193" t="s">
        <v>1634</v>
      </c>
      <c r="J111" s="193">
        <v>50</v>
      </c>
      <c r="K111" s="205"/>
    </row>
    <row r="112" spans="2:11" customFormat="1" ht="15" customHeight="1">
      <c r="B112" s="216"/>
      <c r="C112" s="193" t="s">
        <v>1657</v>
      </c>
      <c r="D112" s="193"/>
      <c r="E112" s="193"/>
      <c r="F112" s="214" t="s">
        <v>1638</v>
      </c>
      <c r="G112" s="193"/>
      <c r="H112" s="193" t="s">
        <v>1672</v>
      </c>
      <c r="I112" s="193" t="s">
        <v>1634</v>
      </c>
      <c r="J112" s="193">
        <v>50</v>
      </c>
      <c r="K112" s="205"/>
    </row>
    <row r="113" spans="2:11" customFormat="1" ht="15" customHeight="1">
      <c r="B113" s="216"/>
      <c r="C113" s="193" t="s">
        <v>54</v>
      </c>
      <c r="D113" s="193"/>
      <c r="E113" s="193"/>
      <c r="F113" s="214" t="s">
        <v>1632</v>
      </c>
      <c r="G113" s="193"/>
      <c r="H113" s="193" t="s">
        <v>1673</v>
      </c>
      <c r="I113" s="193" t="s">
        <v>1634</v>
      </c>
      <c r="J113" s="193">
        <v>20</v>
      </c>
      <c r="K113" s="205"/>
    </row>
    <row r="114" spans="2:11" customFormat="1" ht="15" customHeight="1">
      <c r="B114" s="216"/>
      <c r="C114" s="193" t="s">
        <v>1674</v>
      </c>
      <c r="D114" s="193"/>
      <c r="E114" s="193"/>
      <c r="F114" s="214" t="s">
        <v>1632</v>
      </c>
      <c r="G114" s="193"/>
      <c r="H114" s="193" t="s">
        <v>1675</v>
      </c>
      <c r="I114" s="193" t="s">
        <v>1634</v>
      </c>
      <c r="J114" s="193">
        <v>120</v>
      </c>
      <c r="K114" s="205"/>
    </row>
    <row r="115" spans="2:11" customFormat="1" ht="15" customHeight="1">
      <c r="B115" s="216"/>
      <c r="C115" s="193" t="s">
        <v>39</v>
      </c>
      <c r="D115" s="193"/>
      <c r="E115" s="193"/>
      <c r="F115" s="214" t="s">
        <v>1632</v>
      </c>
      <c r="G115" s="193"/>
      <c r="H115" s="193" t="s">
        <v>1676</v>
      </c>
      <c r="I115" s="193" t="s">
        <v>1667</v>
      </c>
      <c r="J115" s="193"/>
      <c r="K115" s="205"/>
    </row>
    <row r="116" spans="2:11" customFormat="1" ht="15" customHeight="1">
      <c r="B116" s="216"/>
      <c r="C116" s="193" t="s">
        <v>49</v>
      </c>
      <c r="D116" s="193"/>
      <c r="E116" s="193"/>
      <c r="F116" s="214" t="s">
        <v>1632</v>
      </c>
      <c r="G116" s="193"/>
      <c r="H116" s="193" t="s">
        <v>1677</v>
      </c>
      <c r="I116" s="193" t="s">
        <v>1667</v>
      </c>
      <c r="J116" s="193"/>
      <c r="K116" s="205"/>
    </row>
    <row r="117" spans="2:11" customFormat="1" ht="15" customHeight="1">
      <c r="B117" s="216"/>
      <c r="C117" s="193" t="s">
        <v>58</v>
      </c>
      <c r="D117" s="193"/>
      <c r="E117" s="193"/>
      <c r="F117" s="214" t="s">
        <v>1632</v>
      </c>
      <c r="G117" s="193"/>
      <c r="H117" s="193" t="s">
        <v>1678</v>
      </c>
      <c r="I117" s="193" t="s">
        <v>1679</v>
      </c>
      <c r="J117" s="193"/>
      <c r="K117" s="205"/>
    </row>
    <row r="118" spans="2:11" customFormat="1" ht="15" customHeight="1"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2:11" customFormat="1" ht="18.75" customHeight="1"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2:11" customFormat="1" ht="18.75" customHeight="1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pans="2:11" customFormat="1" ht="7.5" customHeight="1"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2:11" customFormat="1" ht="45" customHeight="1">
      <c r="B122" s="230"/>
      <c r="C122" s="302" t="s">
        <v>1680</v>
      </c>
      <c r="D122" s="302"/>
      <c r="E122" s="302"/>
      <c r="F122" s="302"/>
      <c r="G122" s="302"/>
      <c r="H122" s="302"/>
      <c r="I122" s="302"/>
      <c r="J122" s="302"/>
      <c r="K122" s="231"/>
    </row>
    <row r="123" spans="2:11" customFormat="1" ht="17.25" customHeight="1">
      <c r="B123" s="232"/>
      <c r="C123" s="206" t="s">
        <v>1626</v>
      </c>
      <c r="D123" s="206"/>
      <c r="E123" s="206"/>
      <c r="F123" s="206" t="s">
        <v>1627</v>
      </c>
      <c r="G123" s="207"/>
      <c r="H123" s="206" t="s">
        <v>55</v>
      </c>
      <c r="I123" s="206" t="s">
        <v>58</v>
      </c>
      <c r="J123" s="206" t="s">
        <v>1628</v>
      </c>
      <c r="K123" s="233"/>
    </row>
    <row r="124" spans="2:11" customFormat="1" ht="17.25" customHeight="1">
      <c r="B124" s="232"/>
      <c r="C124" s="208" t="s">
        <v>1629</v>
      </c>
      <c r="D124" s="208"/>
      <c r="E124" s="208"/>
      <c r="F124" s="209" t="s">
        <v>1630</v>
      </c>
      <c r="G124" s="210"/>
      <c r="H124" s="208"/>
      <c r="I124" s="208"/>
      <c r="J124" s="208" t="s">
        <v>1631</v>
      </c>
      <c r="K124" s="233"/>
    </row>
    <row r="125" spans="2:11" customFormat="1" ht="5.25" customHeight="1">
      <c r="B125" s="234"/>
      <c r="C125" s="211"/>
      <c r="D125" s="211"/>
      <c r="E125" s="211"/>
      <c r="F125" s="211"/>
      <c r="G125" s="235"/>
      <c r="H125" s="211"/>
      <c r="I125" s="211"/>
      <c r="J125" s="211"/>
      <c r="K125" s="236"/>
    </row>
    <row r="126" spans="2:11" customFormat="1" ht="15" customHeight="1">
      <c r="B126" s="234"/>
      <c r="C126" s="193" t="s">
        <v>1635</v>
      </c>
      <c r="D126" s="213"/>
      <c r="E126" s="213"/>
      <c r="F126" s="214" t="s">
        <v>1632</v>
      </c>
      <c r="G126" s="193"/>
      <c r="H126" s="193" t="s">
        <v>1672</v>
      </c>
      <c r="I126" s="193" t="s">
        <v>1634</v>
      </c>
      <c r="J126" s="193">
        <v>120</v>
      </c>
      <c r="K126" s="237"/>
    </row>
    <row r="127" spans="2:11" customFormat="1" ht="15" customHeight="1">
      <c r="B127" s="234"/>
      <c r="C127" s="193" t="s">
        <v>1681</v>
      </c>
      <c r="D127" s="193"/>
      <c r="E127" s="193"/>
      <c r="F127" s="214" t="s">
        <v>1632</v>
      </c>
      <c r="G127" s="193"/>
      <c r="H127" s="193" t="s">
        <v>1682</v>
      </c>
      <c r="I127" s="193" t="s">
        <v>1634</v>
      </c>
      <c r="J127" s="193" t="s">
        <v>1683</v>
      </c>
      <c r="K127" s="237"/>
    </row>
    <row r="128" spans="2:11" customFormat="1" ht="15" customHeight="1">
      <c r="B128" s="234"/>
      <c r="C128" s="193" t="s">
        <v>1580</v>
      </c>
      <c r="D128" s="193"/>
      <c r="E128" s="193"/>
      <c r="F128" s="214" t="s">
        <v>1632</v>
      </c>
      <c r="G128" s="193"/>
      <c r="H128" s="193" t="s">
        <v>1684</v>
      </c>
      <c r="I128" s="193" t="s">
        <v>1634</v>
      </c>
      <c r="J128" s="193" t="s">
        <v>1683</v>
      </c>
      <c r="K128" s="237"/>
    </row>
    <row r="129" spans="2:11" customFormat="1" ht="15" customHeight="1">
      <c r="B129" s="234"/>
      <c r="C129" s="193" t="s">
        <v>1643</v>
      </c>
      <c r="D129" s="193"/>
      <c r="E129" s="193"/>
      <c r="F129" s="214" t="s">
        <v>1638</v>
      </c>
      <c r="G129" s="193"/>
      <c r="H129" s="193" t="s">
        <v>1644</v>
      </c>
      <c r="I129" s="193" t="s">
        <v>1634</v>
      </c>
      <c r="J129" s="193">
        <v>15</v>
      </c>
      <c r="K129" s="237"/>
    </row>
    <row r="130" spans="2:11" customFormat="1" ht="15" customHeight="1">
      <c r="B130" s="234"/>
      <c r="C130" s="193" t="s">
        <v>1645</v>
      </c>
      <c r="D130" s="193"/>
      <c r="E130" s="193"/>
      <c r="F130" s="214" t="s">
        <v>1638</v>
      </c>
      <c r="G130" s="193"/>
      <c r="H130" s="193" t="s">
        <v>1646</v>
      </c>
      <c r="I130" s="193" t="s">
        <v>1634</v>
      </c>
      <c r="J130" s="193">
        <v>15</v>
      </c>
      <c r="K130" s="237"/>
    </row>
    <row r="131" spans="2:11" customFormat="1" ht="15" customHeight="1">
      <c r="B131" s="234"/>
      <c r="C131" s="193" t="s">
        <v>1647</v>
      </c>
      <c r="D131" s="193"/>
      <c r="E131" s="193"/>
      <c r="F131" s="214" t="s">
        <v>1638</v>
      </c>
      <c r="G131" s="193"/>
      <c r="H131" s="193" t="s">
        <v>1648</v>
      </c>
      <c r="I131" s="193" t="s">
        <v>1634</v>
      </c>
      <c r="J131" s="193">
        <v>20</v>
      </c>
      <c r="K131" s="237"/>
    </row>
    <row r="132" spans="2:11" customFormat="1" ht="15" customHeight="1">
      <c r="B132" s="234"/>
      <c r="C132" s="193" t="s">
        <v>1649</v>
      </c>
      <c r="D132" s="193"/>
      <c r="E132" s="193"/>
      <c r="F132" s="214" t="s">
        <v>1638</v>
      </c>
      <c r="G132" s="193"/>
      <c r="H132" s="193" t="s">
        <v>1650</v>
      </c>
      <c r="I132" s="193" t="s">
        <v>1634</v>
      </c>
      <c r="J132" s="193">
        <v>20</v>
      </c>
      <c r="K132" s="237"/>
    </row>
    <row r="133" spans="2:11" customFormat="1" ht="15" customHeight="1">
      <c r="B133" s="234"/>
      <c r="C133" s="193" t="s">
        <v>1637</v>
      </c>
      <c r="D133" s="193"/>
      <c r="E133" s="193"/>
      <c r="F133" s="214" t="s">
        <v>1638</v>
      </c>
      <c r="G133" s="193"/>
      <c r="H133" s="193" t="s">
        <v>1672</v>
      </c>
      <c r="I133" s="193" t="s">
        <v>1634</v>
      </c>
      <c r="J133" s="193">
        <v>50</v>
      </c>
      <c r="K133" s="237"/>
    </row>
    <row r="134" spans="2:11" customFormat="1" ht="15" customHeight="1">
      <c r="B134" s="234"/>
      <c r="C134" s="193" t="s">
        <v>1651</v>
      </c>
      <c r="D134" s="193"/>
      <c r="E134" s="193"/>
      <c r="F134" s="214" t="s">
        <v>1638</v>
      </c>
      <c r="G134" s="193"/>
      <c r="H134" s="193" t="s">
        <v>1672</v>
      </c>
      <c r="I134" s="193" t="s">
        <v>1634</v>
      </c>
      <c r="J134" s="193">
        <v>50</v>
      </c>
      <c r="K134" s="237"/>
    </row>
    <row r="135" spans="2:11" customFormat="1" ht="15" customHeight="1">
      <c r="B135" s="234"/>
      <c r="C135" s="193" t="s">
        <v>1657</v>
      </c>
      <c r="D135" s="193"/>
      <c r="E135" s="193"/>
      <c r="F135" s="214" t="s">
        <v>1638</v>
      </c>
      <c r="G135" s="193"/>
      <c r="H135" s="193" t="s">
        <v>1672</v>
      </c>
      <c r="I135" s="193" t="s">
        <v>1634</v>
      </c>
      <c r="J135" s="193">
        <v>50</v>
      </c>
      <c r="K135" s="237"/>
    </row>
    <row r="136" spans="2:11" customFormat="1" ht="15" customHeight="1">
      <c r="B136" s="234"/>
      <c r="C136" s="193" t="s">
        <v>1659</v>
      </c>
      <c r="D136" s="193"/>
      <c r="E136" s="193"/>
      <c r="F136" s="214" t="s">
        <v>1638</v>
      </c>
      <c r="G136" s="193"/>
      <c r="H136" s="193" t="s">
        <v>1672</v>
      </c>
      <c r="I136" s="193" t="s">
        <v>1634</v>
      </c>
      <c r="J136" s="193">
        <v>50</v>
      </c>
      <c r="K136" s="237"/>
    </row>
    <row r="137" spans="2:11" customFormat="1" ht="15" customHeight="1">
      <c r="B137" s="234"/>
      <c r="C137" s="193" t="s">
        <v>1660</v>
      </c>
      <c r="D137" s="193"/>
      <c r="E137" s="193"/>
      <c r="F137" s="214" t="s">
        <v>1638</v>
      </c>
      <c r="G137" s="193"/>
      <c r="H137" s="193" t="s">
        <v>1685</v>
      </c>
      <c r="I137" s="193" t="s">
        <v>1634</v>
      </c>
      <c r="J137" s="193">
        <v>255</v>
      </c>
      <c r="K137" s="237"/>
    </row>
    <row r="138" spans="2:11" customFormat="1" ht="15" customHeight="1">
      <c r="B138" s="234"/>
      <c r="C138" s="193" t="s">
        <v>1662</v>
      </c>
      <c r="D138" s="193"/>
      <c r="E138" s="193"/>
      <c r="F138" s="214" t="s">
        <v>1632</v>
      </c>
      <c r="G138" s="193"/>
      <c r="H138" s="193" t="s">
        <v>1686</v>
      </c>
      <c r="I138" s="193" t="s">
        <v>1664</v>
      </c>
      <c r="J138" s="193"/>
      <c r="K138" s="237"/>
    </row>
    <row r="139" spans="2:11" customFormat="1" ht="15" customHeight="1">
      <c r="B139" s="234"/>
      <c r="C139" s="193" t="s">
        <v>1665</v>
      </c>
      <c r="D139" s="193"/>
      <c r="E139" s="193"/>
      <c r="F139" s="214" t="s">
        <v>1632</v>
      </c>
      <c r="G139" s="193"/>
      <c r="H139" s="193" t="s">
        <v>1687</v>
      </c>
      <c r="I139" s="193" t="s">
        <v>1667</v>
      </c>
      <c r="J139" s="193"/>
      <c r="K139" s="237"/>
    </row>
    <row r="140" spans="2:11" customFormat="1" ht="15" customHeight="1">
      <c r="B140" s="234"/>
      <c r="C140" s="193" t="s">
        <v>1668</v>
      </c>
      <c r="D140" s="193"/>
      <c r="E140" s="193"/>
      <c r="F140" s="214" t="s">
        <v>1632</v>
      </c>
      <c r="G140" s="193"/>
      <c r="H140" s="193" t="s">
        <v>1668</v>
      </c>
      <c r="I140" s="193" t="s">
        <v>1667</v>
      </c>
      <c r="J140" s="193"/>
      <c r="K140" s="237"/>
    </row>
    <row r="141" spans="2:11" customFormat="1" ht="15" customHeight="1">
      <c r="B141" s="234"/>
      <c r="C141" s="193" t="s">
        <v>39</v>
      </c>
      <c r="D141" s="193"/>
      <c r="E141" s="193"/>
      <c r="F141" s="214" t="s">
        <v>1632</v>
      </c>
      <c r="G141" s="193"/>
      <c r="H141" s="193" t="s">
        <v>1688</v>
      </c>
      <c r="I141" s="193" t="s">
        <v>1667</v>
      </c>
      <c r="J141" s="193"/>
      <c r="K141" s="237"/>
    </row>
    <row r="142" spans="2:11" customFormat="1" ht="15" customHeight="1">
      <c r="B142" s="234"/>
      <c r="C142" s="193" t="s">
        <v>1689</v>
      </c>
      <c r="D142" s="193"/>
      <c r="E142" s="193"/>
      <c r="F142" s="214" t="s">
        <v>1632</v>
      </c>
      <c r="G142" s="193"/>
      <c r="H142" s="193" t="s">
        <v>1690</v>
      </c>
      <c r="I142" s="193" t="s">
        <v>1667</v>
      </c>
      <c r="J142" s="193"/>
      <c r="K142" s="237"/>
    </row>
    <row r="143" spans="2:11" customFormat="1" ht="15" customHeight="1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customFormat="1" ht="18.75" customHeight="1"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2:11" customFormat="1" ht="18.75" customHeight="1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pans="2:11" customFormat="1" ht="7.5" customHeight="1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pans="2:11" customFormat="1" ht="45" customHeight="1">
      <c r="B147" s="204"/>
      <c r="C147" s="304" t="s">
        <v>1691</v>
      </c>
      <c r="D147" s="304"/>
      <c r="E147" s="304"/>
      <c r="F147" s="304"/>
      <c r="G147" s="304"/>
      <c r="H147" s="304"/>
      <c r="I147" s="304"/>
      <c r="J147" s="304"/>
      <c r="K147" s="205"/>
    </row>
    <row r="148" spans="2:11" customFormat="1" ht="17.25" customHeight="1">
      <c r="B148" s="204"/>
      <c r="C148" s="206" t="s">
        <v>1626</v>
      </c>
      <c r="D148" s="206"/>
      <c r="E148" s="206"/>
      <c r="F148" s="206" t="s">
        <v>1627</v>
      </c>
      <c r="G148" s="207"/>
      <c r="H148" s="206" t="s">
        <v>55</v>
      </c>
      <c r="I148" s="206" t="s">
        <v>58</v>
      </c>
      <c r="J148" s="206" t="s">
        <v>1628</v>
      </c>
      <c r="K148" s="205"/>
    </row>
    <row r="149" spans="2:11" customFormat="1" ht="17.25" customHeight="1">
      <c r="B149" s="204"/>
      <c r="C149" s="208" t="s">
        <v>1629</v>
      </c>
      <c r="D149" s="208"/>
      <c r="E149" s="208"/>
      <c r="F149" s="209" t="s">
        <v>1630</v>
      </c>
      <c r="G149" s="210"/>
      <c r="H149" s="208"/>
      <c r="I149" s="208"/>
      <c r="J149" s="208" t="s">
        <v>1631</v>
      </c>
      <c r="K149" s="205"/>
    </row>
    <row r="150" spans="2:11" customFormat="1" ht="5.25" customHeight="1">
      <c r="B150" s="216"/>
      <c r="C150" s="211"/>
      <c r="D150" s="211"/>
      <c r="E150" s="211"/>
      <c r="F150" s="211"/>
      <c r="G150" s="212"/>
      <c r="H150" s="211"/>
      <c r="I150" s="211"/>
      <c r="J150" s="211"/>
      <c r="K150" s="237"/>
    </row>
    <row r="151" spans="2:11" customFormat="1" ht="15" customHeight="1">
      <c r="B151" s="216"/>
      <c r="C151" s="241" t="s">
        <v>1635</v>
      </c>
      <c r="D151" s="193"/>
      <c r="E151" s="193"/>
      <c r="F151" s="242" t="s">
        <v>1632</v>
      </c>
      <c r="G151" s="193"/>
      <c r="H151" s="241" t="s">
        <v>1672</v>
      </c>
      <c r="I151" s="241" t="s">
        <v>1634</v>
      </c>
      <c r="J151" s="241">
        <v>120</v>
      </c>
      <c r="K151" s="237"/>
    </row>
    <row r="152" spans="2:11" customFormat="1" ht="15" customHeight="1">
      <c r="B152" s="216"/>
      <c r="C152" s="241" t="s">
        <v>1681</v>
      </c>
      <c r="D152" s="193"/>
      <c r="E152" s="193"/>
      <c r="F152" s="242" t="s">
        <v>1632</v>
      </c>
      <c r="G152" s="193"/>
      <c r="H152" s="241" t="s">
        <v>1692</v>
      </c>
      <c r="I152" s="241" t="s">
        <v>1634</v>
      </c>
      <c r="J152" s="241" t="s">
        <v>1683</v>
      </c>
      <c r="K152" s="237"/>
    </row>
    <row r="153" spans="2:11" customFormat="1" ht="15" customHeight="1">
      <c r="B153" s="216"/>
      <c r="C153" s="241" t="s">
        <v>1580</v>
      </c>
      <c r="D153" s="193"/>
      <c r="E153" s="193"/>
      <c r="F153" s="242" t="s">
        <v>1632</v>
      </c>
      <c r="G153" s="193"/>
      <c r="H153" s="241" t="s">
        <v>1693</v>
      </c>
      <c r="I153" s="241" t="s">
        <v>1634</v>
      </c>
      <c r="J153" s="241" t="s">
        <v>1683</v>
      </c>
      <c r="K153" s="237"/>
    </row>
    <row r="154" spans="2:11" customFormat="1" ht="15" customHeight="1">
      <c r="B154" s="216"/>
      <c r="C154" s="241" t="s">
        <v>1637</v>
      </c>
      <c r="D154" s="193"/>
      <c r="E154" s="193"/>
      <c r="F154" s="242" t="s">
        <v>1638</v>
      </c>
      <c r="G154" s="193"/>
      <c r="H154" s="241" t="s">
        <v>1672</v>
      </c>
      <c r="I154" s="241" t="s">
        <v>1634</v>
      </c>
      <c r="J154" s="241">
        <v>50</v>
      </c>
      <c r="K154" s="237"/>
    </row>
    <row r="155" spans="2:11" customFormat="1" ht="15" customHeight="1">
      <c r="B155" s="216"/>
      <c r="C155" s="241" t="s">
        <v>1640</v>
      </c>
      <c r="D155" s="193"/>
      <c r="E155" s="193"/>
      <c r="F155" s="242" t="s">
        <v>1632</v>
      </c>
      <c r="G155" s="193"/>
      <c r="H155" s="241" t="s">
        <v>1672</v>
      </c>
      <c r="I155" s="241" t="s">
        <v>1642</v>
      </c>
      <c r="J155" s="241"/>
      <c r="K155" s="237"/>
    </row>
    <row r="156" spans="2:11" customFormat="1" ht="15" customHeight="1">
      <c r="B156" s="216"/>
      <c r="C156" s="241" t="s">
        <v>1651</v>
      </c>
      <c r="D156" s="193"/>
      <c r="E156" s="193"/>
      <c r="F156" s="242" t="s">
        <v>1638</v>
      </c>
      <c r="G156" s="193"/>
      <c r="H156" s="241" t="s">
        <v>1672</v>
      </c>
      <c r="I156" s="241" t="s">
        <v>1634</v>
      </c>
      <c r="J156" s="241">
        <v>50</v>
      </c>
      <c r="K156" s="237"/>
    </row>
    <row r="157" spans="2:11" customFormat="1" ht="15" customHeight="1">
      <c r="B157" s="216"/>
      <c r="C157" s="241" t="s">
        <v>1659</v>
      </c>
      <c r="D157" s="193"/>
      <c r="E157" s="193"/>
      <c r="F157" s="242" t="s">
        <v>1638</v>
      </c>
      <c r="G157" s="193"/>
      <c r="H157" s="241" t="s">
        <v>1672</v>
      </c>
      <c r="I157" s="241" t="s">
        <v>1634</v>
      </c>
      <c r="J157" s="241">
        <v>50</v>
      </c>
      <c r="K157" s="237"/>
    </row>
    <row r="158" spans="2:11" customFormat="1" ht="15" customHeight="1">
      <c r="B158" s="216"/>
      <c r="C158" s="241" t="s">
        <v>1657</v>
      </c>
      <c r="D158" s="193"/>
      <c r="E158" s="193"/>
      <c r="F158" s="242" t="s">
        <v>1638</v>
      </c>
      <c r="G158" s="193"/>
      <c r="H158" s="241" t="s">
        <v>1672</v>
      </c>
      <c r="I158" s="241" t="s">
        <v>1634</v>
      </c>
      <c r="J158" s="241">
        <v>50</v>
      </c>
      <c r="K158" s="237"/>
    </row>
    <row r="159" spans="2:11" customFormat="1" ht="15" customHeight="1">
      <c r="B159" s="216"/>
      <c r="C159" s="241" t="s">
        <v>89</v>
      </c>
      <c r="D159" s="193"/>
      <c r="E159" s="193"/>
      <c r="F159" s="242" t="s">
        <v>1632</v>
      </c>
      <c r="G159" s="193"/>
      <c r="H159" s="241" t="s">
        <v>1694</v>
      </c>
      <c r="I159" s="241" t="s">
        <v>1634</v>
      </c>
      <c r="J159" s="241" t="s">
        <v>1695</v>
      </c>
      <c r="K159" s="237"/>
    </row>
    <row r="160" spans="2:11" customFormat="1" ht="15" customHeight="1">
      <c r="B160" s="216"/>
      <c r="C160" s="241" t="s">
        <v>1696</v>
      </c>
      <c r="D160" s="193"/>
      <c r="E160" s="193"/>
      <c r="F160" s="242" t="s">
        <v>1632</v>
      </c>
      <c r="G160" s="193"/>
      <c r="H160" s="241" t="s">
        <v>1697</v>
      </c>
      <c r="I160" s="241" t="s">
        <v>1667</v>
      </c>
      <c r="J160" s="241"/>
      <c r="K160" s="237"/>
    </row>
    <row r="161" spans="2:11" customFormat="1" ht="15" customHeight="1"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2:11" customFormat="1" ht="18.75" customHeight="1"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2:11" customFormat="1" ht="18.75" customHeight="1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</row>
    <row r="164" spans="2:11" customFormat="1" ht="7.5" customHeight="1">
      <c r="B164" s="182"/>
      <c r="C164" s="183"/>
      <c r="D164" s="183"/>
      <c r="E164" s="183"/>
      <c r="F164" s="183"/>
      <c r="G164" s="183"/>
      <c r="H164" s="183"/>
      <c r="I164" s="183"/>
      <c r="J164" s="183"/>
      <c r="K164" s="184"/>
    </row>
    <row r="165" spans="2:11" customFormat="1" ht="45" customHeight="1">
      <c r="B165" s="185"/>
      <c r="C165" s="302" t="s">
        <v>1698</v>
      </c>
      <c r="D165" s="302"/>
      <c r="E165" s="302"/>
      <c r="F165" s="302"/>
      <c r="G165" s="302"/>
      <c r="H165" s="302"/>
      <c r="I165" s="302"/>
      <c r="J165" s="302"/>
      <c r="K165" s="186"/>
    </row>
    <row r="166" spans="2:11" customFormat="1" ht="17.25" customHeight="1">
      <c r="B166" s="185"/>
      <c r="C166" s="206" t="s">
        <v>1626</v>
      </c>
      <c r="D166" s="206"/>
      <c r="E166" s="206"/>
      <c r="F166" s="206" t="s">
        <v>1627</v>
      </c>
      <c r="G166" s="246"/>
      <c r="H166" s="247" t="s">
        <v>55</v>
      </c>
      <c r="I166" s="247" t="s">
        <v>58</v>
      </c>
      <c r="J166" s="206" t="s">
        <v>1628</v>
      </c>
      <c r="K166" s="186"/>
    </row>
    <row r="167" spans="2:11" customFormat="1" ht="17.25" customHeight="1">
      <c r="B167" s="187"/>
      <c r="C167" s="208" t="s">
        <v>1629</v>
      </c>
      <c r="D167" s="208"/>
      <c r="E167" s="208"/>
      <c r="F167" s="209" t="s">
        <v>1630</v>
      </c>
      <c r="G167" s="248"/>
      <c r="H167" s="249"/>
      <c r="I167" s="249"/>
      <c r="J167" s="208" t="s">
        <v>1631</v>
      </c>
      <c r="K167" s="188"/>
    </row>
    <row r="168" spans="2:11" customFormat="1" ht="5.25" customHeight="1">
      <c r="B168" s="216"/>
      <c r="C168" s="211"/>
      <c r="D168" s="211"/>
      <c r="E168" s="211"/>
      <c r="F168" s="211"/>
      <c r="G168" s="212"/>
      <c r="H168" s="211"/>
      <c r="I168" s="211"/>
      <c r="J168" s="211"/>
      <c r="K168" s="237"/>
    </row>
    <row r="169" spans="2:11" customFormat="1" ht="15" customHeight="1">
      <c r="B169" s="216"/>
      <c r="C169" s="193" t="s">
        <v>1635</v>
      </c>
      <c r="D169" s="193"/>
      <c r="E169" s="193"/>
      <c r="F169" s="214" t="s">
        <v>1632</v>
      </c>
      <c r="G169" s="193"/>
      <c r="H169" s="193" t="s">
        <v>1672</v>
      </c>
      <c r="I169" s="193" t="s">
        <v>1634</v>
      </c>
      <c r="J169" s="193">
        <v>120</v>
      </c>
      <c r="K169" s="237"/>
    </row>
    <row r="170" spans="2:11" customFormat="1" ht="15" customHeight="1">
      <c r="B170" s="216"/>
      <c r="C170" s="193" t="s">
        <v>1681</v>
      </c>
      <c r="D170" s="193"/>
      <c r="E170" s="193"/>
      <c r="F170" s="214" t="s">
        <v>1632</v>
      </c>
      <c r="G170" s="193"/>
      <c r="H170" s="193" t="s">
        <v>1682</v>
      </c>
      <c r="I170" s="193" t="s">
        <v>1634</v>
      </c>
      <c r="J170" s="193" t="s">
        <v>1683</v>
      </c>
      <c r="K170" s="237"/>
    </row>
    <row r="171" spans="2:11" customFormat="1" ht="15" customHeight="1">
      <c r="B171" s="216"/>
      <c r="C171" s="193" t="s">
        <v>1580</v>
      </c>
      <c r="D171" s="193"/>
      <c r="E171" s="193"/>
      <c r="F171" s="214" t="s">
        <v>1632</v>
      </c>
      <c r="G171" s="193"/>
      <c r="H171" s="193" t="s">
        <v>1699</v>
      </c>
      <c r="I171" s="193" t="s">
        <v>1634</v>
      </c>
      <c r="J171" s="193" t="s">
        <v>1683</v>
      </c>
      <c r="K171" s="237"/>
    </row>
    <row r="172" spans="2:11" customFormat="1" ht="15" customHeight="1">
      <c r="B172" s="216"/>
      <c r="C172" s="193" t="s">
        <v>1637</v>
      </c>
      <c r="D172" s="193"/>
      <c r="E172" s="193"/>
      <c r="F172" s="214" t="s">
        <v>1638</v>
      </c>
      <c r="G172" s="193"/>
      <c r="H172" s="193" t="s">
        <v>1699</v>
      </c>
      <c r="I172" s="193" t="s">
        <v>1634</v>
      </c>
      <c r="J172" s="193">
        <v>50</v>
      </c>
      <c r="K172" s="237"/>
    </row>
    <row r="173" spans="2:11" customFormat="1" ht="15" customHeight="1">
      <c r="B173" s="216"/>
      <c r="C173" s="193" t="s">
        <v>1640</v>
      </c>
      <c r="D173" s="193"/>
      <c r="E173" s="193"/>
      <c r="F173" s="214" t="s">
        <v>1632</v>
      </c>
      <c r="G173" s="193"/>
      <c r="H173" s="193" t="s">
        <v>1699</v>
      </c>
      <c r="I173" s="193" t="s">
        <v>1642</v>
      </c>
      <c r="J173" s="193"/>
      <c r="K173" s="237"/>
    </row>
    <row r="174" spans="2:11" customFormat="1" ht="15" customHeight="1">
      <c r="B174" s="216"/>
      <c r="C174" s="193" t="s">
        <v>1651</v>
      </c>
      <c r="D174" s="193"/>
      <c r="E174" s="193"/>
      <c r="F174" s="214" t="s">
        <v>1638</v>
      </c>
      <c r="G174" s="193"/>
      <c r="H174" s="193" t="s">
        <v>1699</v>
      </c>
      <c r="I174" s="193" t="s">
        <v>1634</v>
      </c>
      <c r="J174" s="193">
        <v>50</v>
      </c>
      <c r="K174" s="237"/>
    </row>
    <row r="175" spans="2:11" customFormat="1" ht="15" customHeight="1">
      <c r="B175" s="216"/>
      <c r="C175" s="193" t="s">
        <v>1659</v>
      </c>
      <c r="D175" s="193"/>
      <c r="E175" s="193"/>
      <c r="F175" s="214" t="s">
        <v>1638</v>
      </c>
      <c r="G175" s="193"/>
      <c r="H175" s="193" t="s">
        <v>1699</v>
      </c>
      <c r="I175" s="193" t="s">
        <v>1634</v>
      </c>
      <c r="J175" s="193">
        <v>50</v>
      </c>
      <c r="K175" s="237"/>
    </row>
    <row r="176" spans="2:11" customFormat="1" ht="15" customHeight="1">
      <c r="B176" s="216"/>
      <c r="C176" s="193" t="s">
        <v>1657</v>
      </c>
      <c r="D176" s="193"/>
      <c r="E176" s="193"/>
      <c r="F176" s="214" t="s">
        <v>1638</v>
      </c>
      <c r="G176" s="193"/>
      <c r="H176" s="193" t="s">
        <v>1699</v>
      </c>
      <c r="I176" s="193" t="s">
        <v>1634</v>
      </c>
      <c r="J176" s="193">
        <v>50</v>
      </c>
      <c r="K176" s="237"/>
    </row>
    <row r="177" spans="2:11" customFormat="1" ht="15" customHeight="1">
      <c r="B177" s="216"/>
      <c r="C177" s="193" t="s">
        <v>120</v>
      </c>
      <c r="D177" s="193"/>
      <c r="E177" s="193"/>
      <c r="F177" s="214" t="s">
        <v>1632</v>
      </c>
      <c r="G177" s="193"/>
      <c r="H177" s="193" t="s">
        <v>1700</v>
      </c>
      <c r="I177" s="193" t="s">
        <v>1701</v>
      </c>
      <c r="J177" s="193"/>
      <c r="K177" s="237"/>
    </row>
    <row r="178" spans="2:11" customFormat="1" ht="15" customHeight="1">
      <c r="B178" s="216"/>
      <c r="C178" s="193" t="s">
        <v>58</v>
      </c>
      <c r="D178" s="193"/>
      <c r="E178" s="193"/>
      <c r="F178" s="214" t="s">
        <v>1632</v>
      </c>
      <c r="G178" s="193"/>
      <c r="H178" s="193" t="s">
        <v>1702</v>
      </c>
      <c r="I178" s="193" t="s">
        <v>1703</v>
      </c>
      <c r="J178" s="193">
        <v>1</v>
      </c>
      <c r="K178" s="237"/>
    </row>
    <row r="179" spans="2:11" customFormat="1" ht="15" customHeight="1">
      <c r="B179" s="216"/>
      <c r="C179" s="193" t="s">
        <v>54</v>
      </c>
      <c r="D179" s="193"/>
      <c r="E179" s="193"/>
      <c r="F179" s="214" t="s">
        <v>1632</v>
      </c>
      <c r="G179" s="193"/>
      <c r="H179" s="193" t="s">
        <v>1704</v>
      </c>
      <c r="I179" s="193" t="s">
        <v>1634</v>
      </c>
      <c r="J179" s="193">
        <v>20</v>
      </c>
      <c r="K179" s="237"/>
    </row>
    <row r="180" spans="2:11" customFormat="1" ht="15" customHeight="1">
      <c r="B180" s="216"/>
      <c r="C180" s="193" t="s">
        <v>55</v>
      </c>
      <c r="D180" s="193"/>
      <c r="E180" s="193"/>
      <c r="F180" s="214" t="s">
        <v>1632</v>
      </c>
      <c r="G180" s="193"/>
      <c r="H180" s="193" t="s">
        <v>1705</v>
      </c>
      <c r="I180" s="193" t="s">
        <v>1634</v>
      </c>
      <c r="J180" s="193">
        <v>255</v>
      </c>
      <c r="K180" s="237"/>
    </row>
    <row r="181" spans="2:11" customFormat="1" ht="15" customHeight="1">
      <c r="B181" s="216"/>
      <c r="C181" s="193" t="s">
        <v>121</v>
      </c>
      <c r="D181" s="193"/>
      <c r="E181" s="193"/>
      <c r="F181" s="214" t="s">
        <v>1632</v>
      </c>
      <c r="G181" s="193"/>
      <c r="H181" s="193" t="s">
        <v>1596</v>
      </c>
      <c r="I181" s="193" t="s">
        <v>1634</v>
      </c>
      <c r="J181" s="193">
        <v>10</v>
      </c>
      <c r="K181" s="237"/>
    </row>
    <row r="182" spans="2:11" customFormat="1" ht="15" customHeight="1">
      <c r="B182" s="216"/>
      <c r="C182" s="193" t="s">
        <v>122</v>
      </c>
      <c r="D182" s="193"/>
      <c r="E182" s="193"/>
      <c r="F182" s="214" t="s">
        <v>1632</v>
      </c>
      <c r="G182" s="193"/>
      <c r="H182" s="193" t="s">
        <v>1706</v>
      </c>
      <c r="I182" s="193" t="s">
        <v>1667</v>
      </c>
      <c r="J182" s="193"/>
      <c r="K182" s="237"/>
    </row>
    <row r="183" spans="2:11" customFormat="1" ht="15" customHeight="1">
      <c r="B183" s="216"/>
      <c r="C183" s="193" t="s">
        <v>1707</v>
      </c>
      <c r="D183" s="193"/>
      <c r="E183" s="193"/>
      <c r="F183" s="214" t="s">
        <v>1632</v>
      </c>
      <c r="G183" s="193"/>
      <c r="H183" s="193" t="s">
        <v>1708</v>
      </c>
      <c r="I183" s="193" t="s">
        <v>1667</v>
      </c>
      <c r="J183" s="193"/>
      <c r="K183" s="237"/>
    </row>
    <row r="184" spans="2:11" customFormat="1" ht="15" customHeight="1">
      <c r="B184" s="216"/>
      <c r="C184" s="193" t="s">
        <v>1696</v>
      </c>
      <c r="D184" s="193"/>
      <c r="E184" s="193"/>
      <c r="F184" s="214" t="s">
        <v>1632</v>
      </c>
      <c r="G184" s="193"/>
      <c r="H184" s="193" t="s">
        <v>1709</v>
      </c>
      <c r="I184" s="193" t="s">
        <v>1667</v>
      </c>
      <c r="J184" s="193"/>
      <c r="K184" s="237"/>
    </row>
    <row r="185" spans="2:11" customFormat="1" ht="15" customHeight="1">
      <c r="B185" s="216"/>
      <c r="C185" s="193" t="s">
        <v>124</v>
      </c>
      <c r="D185" s="193"/>
      <c r="E185" s="193"/>
      <c r="F185" s="214" t="s">
        <v>1638</v>
      </c>
      <c r="G185" s="193"/>
      <c r="H185" s="193" t="s">
        <v>1710</v>
      </c>
      <c r="I185" s="193" t="s">
        <v>1634</v>
      </c>
      <c r="J185" s="193">
        <v>50</v>
      </c>
      <c r="K185" s="237"/>
    </row>
    <row r="186" spans="2:11" customFormat="1" ht="15" customHeight="1">
      <c r="B186" s="216"/>
      <c r="C186" s="193" t="s">
        <v>1711</v>
      </c>
      <c r="D186" s="193"/>
      <c r="E186" s="193"/>
      <c r="F186" s="214" t="s">
        <v>1638</v>
      </c>
      <c r="G186" s="193"/>
      <c r="H186" s="193" t="s">
        <v>1712</v>
      </c>
      <c r="I186" s="193" t="s">
        <v>1713</v>
      </c>
      <c r="J186" s="193"/>
      <c r="K186" s="237"/>
    </row>
    <row r="187" spans="2:11" customFormat="1" ht="15" customHeight="1">
      <c r="B187" s="216"/>
      <c r="C187" s="193" t="s">
        <v>1714</v>
      </c>
      <c r="D187" s="193"/>
      <c r="E187" s="193"/>
      <c r="F187" s="214" t="s">
        <v>1638</v>
      </c>
      <c r="G187" s="193"/>
      <c r="H187" s="193" t="s">
        <v>1715</v>
      </c>
      <c r="I187" s="193" t="s">
        <v>1713</v>
      </c>
      <c r="J187" s="193"/>
      <c r="K187" s="237"/>
    </row>
    <row r="188" spans="2:11" customFormat="1" ht="15" customHeight="1">
      <c r="B188" s="216"/>
      <c r="C188" s="193" t="s">
        <v>1716</v>
      </c>
      <c r="D188" s="193"/>
      <c r="E188" s="193"/>
      <c r="F188" s="214" t="s">
        <v>1638</v>
      </c>
      <c r="G188" s="193"/>
      <c r="H188" s="193" t="s">
        <v>1717</v>
      </c>
      <c r="I188" s="193" t="s">
        <v>1713</v>
      </c>
      <c r="J188" s="193"/>
      <c r="K188" s="237"/>
    </row>
    <row r="189" spans="2:11" customFormat="1" ht="15" customHeight="1">
      <c r="B189" s="216"/>
      <c r="C189" s="250" t="s">
        <v>1718</v>
      </c>
      <c r="D189" s="193"/>
      <c r="E189" s="193"/>
      <c r="F189" s="214" t="s">
        <v>1638</v>
      </c>
      <c r="G189" s="193"/>
      <c r="H189" s="193" t="s">
        <v>1719</v>
      </c>
      <c r="I189" s="193" t="s">
        <v>1720</v>
      </c>
      <c r="J189" s="251" t="s">
        <v>1721</v>
      </c>
      <c r="K189" s="237"/>
    </row>
    <row r="190" spans="2:11" customFormat="1" ht="15" customHeight="1">
      <c r="B190" s="216"/>
      <c r="C190" s="250" t="s">
        <v>43</v>
      </c>
      <c r="D190" s="193"/>
      <c r="E190" s="193"/>
      <c r="F190" s="214" t="s">
        <v>1632</v>
      </c>
      <c r="G190" s="193"/>
      <c r="H190" s="190" t="s">
        <v>1722</v>
      </c>
      <c r="I190" s="193" t="s">
        <v>1723</v>
      </c>
      <c r="J190" s="193"/>
      <c r="K190" s="237"/>
    </row>
    <row r="191" spans="2:11" customFormat="1" ht="15" customHeight="1">
      <c r="B191" s="216"/>
      <c r="C191" s="250" t="s">
        <v>1724</v>
      </c>
      <c r="D191" s="193"/>
      <c r="E191" s="193"/>
      <c r="F191" s="214" t="s">
        <v>1632</v>
      </c>
      <c r="G191" s="193"/>
      <c r="H191" s="193" t="s">
        <v>1725</v>
      </c>
      <c r="I191" s="193" t="s">
        <v>1667</v>
      </c>
      <c r="J191" s="193"/>
      <c r="K191" s="237"/>
    </row>
    <row r="192" spans="2:11" customFormat="1" ht="15" customHeight="1">
      <c r="B192" s="216"/>
      <c r="C192" s="250" t="s">
        <v>1726</v>
      </c>
      <c r="D192" s="193"/>
      <c r="E192" s="193"/>
      <c r="F192" s="214" t="s">
        <v>1632</v>
      </c>
      <c r="G192" s="193"/>
      <c r="H192" s="193" t="s">
        <v>1727</v>
      </c>
      <c r="I192" s="193" t="s">
        <v>1667</v>
      </c>
      <c r="J192" s="193"/>
      <c r="K192" s="237"/>
    </row>
    <row r="193" spans="2:11" customFormat="1" ht="15" customHeight="1">
      <c r="B193" s="216"/>
      <c r="C193" s="250" t="s">
        <v>1728</v>
      </c>
      <c r="D193" s="193"/>
      <c r="E193" s="193"/>
      <c r="F193" s="214" t="s">
        <v>1638</v>
      </c>
      <c r="G193" s="193"/>
      <c r="H193" s="193" t="s">
        <v>1729</v>
      </c>
      <c r="I193" s="193" t="s">
        <v>1667</v>
      </c>
      <c r="J193" s="193"/>
      <c r="K193" s="237"/>
    </row>
    <row r="194" spans="2:11" customFormat="1" ht="15" customHeight="1">
      <c r="B194" s="243"/>
      <c r="C194" s="252"/>
      <c r="D194" s="223"/>
      <c r="E194" s="223"/>
      <c r="F194" s="223"/>
      <c r="G194" s="223"/>
      <c r="H194" s="223"/>
      <c r="I194" s="223"/>
      <c r="J194" s="223"/>
      <c r="K194" s="244"/>
    </row>
    <row r="195" spans="2:11" customFormat="1" ht="18.75" customHeight="1">
      <c r="B195" s="225"/>
      <c r="C195" s="235"/>
      <c r="D195" s="235"/>
      <c r="E195" s="235"/>
      <c r="F195" s="245"/>
      <c r="G195" s="235"/>
      <c r="H195" s="235"/>
      <c r="I195" s="235"/>
      <c r="J195" s="235"/>
      <c r="K195" s="225"/>
    </row>
    <row r="196" spans="2:11" customFormat="1" ht="18.75" customHeight="1"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2:11" customFormat="1" ht="18.75" customHeight="1">
      <c r="B197" s="200"/>
      <c r="C197" s="200"/>
      <c r="D197" s="200"/>
      <c r="E197" s="200"/>
      <c r="F197" s="200"/>
      <c r="G197" s="200"/>
      <c r="H197" s="200"/>
      <c r="I197" s="200"/>
      <c r="J197" s="200"/>
      <c r="K197" s="200"/>
    </row>
    <row r="198" spans="2:11" customFormat="1" ht="12">
      <c r="B198" s="182"/>
      <c r="C198" s="183"/>
      <c r="D198" s="183"/>
      <c r="E198" s="183"/>
      <c r="F198" s="183"/>
      <c r="G198" s="183"/>
      <c r="H198" s="183"/>
      <c r="I198" s="183"/>
      <c r="J198" s="183"/>
      <c r="K198" s="184"/>
    </row>
    <row r="199" spans="2:11" customFormat="1" ht="22.2">
      <c r="B199" s="185"/>
      <c r="C199" s="302" t="s">
        <v>1730</v>
      </c>
      <c r="D199" s="302"/>
      <c r="E199" s="302"/>
      <c r="F199" s="302"/>
      <c r="G199" s="302"/>
      <c r="H199" s="302"/>
      <c r="I199" s="302"/>
      <c r="J199" s="302"/>
      <c r="K199" s="186"/>
    </row>
    <row r="200" spans="2:11" customFormat="1" ht="25.5" customHeight="1">
      <c r="B200" s="185"/>
      <c r="C200" s="253" t="s">
        <v>1731</v>
      </c>
      <c r="D200" s="253"/>
      <c r="E200" s="253"/>
      <c r="F200" s="253" t="s">
        <v>1732</v>
      </c>
      <c r="G200" s="254"/>
      <c r="H200" s="308" t="s">
        <v>1733</v>
      </c>
      <c r="I200" s="308"/>
      <c r="J200" s="308"/>
      <c r="K200" s="186"/>
    </row>
    <row r="201" spans="2:11" customFormat="1" ht="5.25" customHeight="1">
      <c r="B201" s="216"/>
      <c r="C201" s="211"/>
      <c r="D201" s="211"/>
      <c r="E201" s="211"/>
      <c r="F201" s="211"/>
      <c r="G201" s="235"/>
      <c r="H201" s="211"/>
      <c r="I201" s="211"/>
      <c r="J201" s="211"/>
      <c r="K201" s="237"/>
    </row>
    <row r="202" spans="2:11" customFormat="1" ht="15" customHeight="1">
      <c r="B202" s="216"/>
      <c r="C202" s="193" t="s">
        <v>1723</v>
      </c>
      <c r="D202" s="193"/>
      <c r="E202" s="193"/>
      <c r="F202" s="214" t="s">
        <v>44</v>
      </c>
      <c r="G202" s="193"/>
      <c r="H202" s="307" t="s">
        <v>1734</v>
      </c>
      <c r="I202" s="307"/>
      <c r="J202" s="307"/>
      <c r="K202" s="237"/>
    </row>
    <row r="203" spans="2:11" customFormat="1" ht="15" customHeight="1">
      <c r="B203" s="216"/>
      <c r="C203" s="193"/>
      <c r="D203" s="193"/>
      <c r="E203" s="193"/>
      <c r="F203" s="214" t="s">
        <v>45</v>
      </c>
      <c r="G203" s="193"/>
      <c r="H203" s="307" t="s">
        <v>1735</v>
      </c>
      <c r="I203" s="307"/>
      <c r="J203" s="307"/>
      <c r="K203" s="237"/>
    </row>
    <row r="204" spans="2:11" customFormat="1" ht="15" customHeight="1">
      <c r="B204" s="216"/>
      <c r="C204" s="193"/>
      <c r="D204" s="193"/>
      <c r="E204" s="193"/>
      <c r="F204" s="214" t="s">
        <v>48</v>
      </c>
      <c r="G204" s="193"/>
      <c r="H204" s="307" t="s">
        <v>1736</v>
      </c>
      <c r="I204" s="307"/>
      <c r="J204" s="307"/>
      <c r="K204" s="237"/>
    </row>
    <row r="205" spans="2:11" customFormat="1" ht="15" customHeight="1">
      <c r="B205" s="216"/>
      <c r="C205" s="193"/>
      <c r="D205" s="193"/>
      <c r="E205" s="193"/>
      <c r="F205" s="214" t="s">
        <v>46</v>
      </c>
      <c r="G205" s="193"/>
      <c r="H205" s="307" t="s">
        <v>1737</v>
      </c>
      <c r="I205" s="307"/>
      <c r="J205" s="307"/>
      <c r="K205" s="237"/>
    </row>
    <row r="206" spans="2:11" customFormat="1" ht="15" customHeight="1">
      <c r="B206" s="216"/>
      <c r="C206" s="193"/>
      <c r="D206" s="193"/>
      <c r="E206" s="193"/>
      <c r="F206" s="214" t="s">
        <v>47</v>
      </c>
      <c r="G206" s="193"/>
      <c r="H206" s="307" t="s">
        <v>1738</v>
      </c>
      <c r="I206" s="307"/>
      <c r="J206" s="307"/>
      <c r="K206" s="237"/>
    </row>
    <row r="207" spans="2:11" customFormat="1" ht="15" customHeight="1">
      <c r="B207" s="216"/>
      <c r="C207" s="193"/>
      <c r="D207" s="193"/>
      <c r="E207" s="193"/>
      <c r="F207" s="214"/>
      <c r="G207" s="193"/>
      <c r="H207" s="193"/>
      <c r="I207" s="193"/>
      <c r="J207" s="193"/>
      <c r="K207" s="237"/>
    </row>
    <row r="208" spans="2:11" customFormat="1" ht="15" customHeight="1">
      <c r="B208" s="216"/>
      <c r="C208" s="193" t="s">
        <v>1679</v>
      </c>
      <c r="D208" s="193"/>
      <c r="E208" s="193"/>
      <c r="F208" s="214" t="s">
        <v>80</v>
      </c>
      <c r="G208" s="193"/>
      <c r="H208" s="307" t="s">
        <v>1739</v>
      </c>
      <c r="I208" s="307"/>
      <c r="J208" s="307"/>
      <c r="K208" s="237"/>
    </row>
    <row r="209" spans="2:11" customFormat="1" ht="15" customHeight="1">
      <c r="B209" s="216"/>
      <c r="C209" s="193"/>
      <c r="D209" s="193"/>
      <c r="E209" s="193"/>
      <c r="F209" s="214" t="s">
        <v>1574</v>
      </c>
      <c r="G209" s="193"/>
      <c r="H209" s="307" t="s">
        <v>1575</v>
      </c>
      <c r="I209" s="307"/>
      <c r="J209" s="307"/>
      <c r="K209" s="237"/>
    </row>
    <row r="210" spans="2:11" customFormat="1" ht="15" customHeight="1">
      <c r="B210" s="216"/>
      <c r="C210" s="193"/>
      <c r="D210" s="193"/>
      <c r="E210" s="193"/>
      <c r="F210" s="214" t="s">
        <v>1572</v>
      </c>
      <c r="G210" s="193"/>
      <c r="H210" s="307" t="s">
        <v>1740</v>
      </c>
      <c r="I210" s="307"/>
      <c r="J210" s="307"/>
      <c r="K210" s="237"/>
    </row>
    <row r="211" spans="2:11" customFormat="1" ht="15" customHeight="1">
      <c r="B211" s="255"/>
      <c r="C211" s="193"/>
      <c r="D211" s="193"/>
      <c r="E211" s="193"/>
      <c r="F211" s="214" t="s">
        <v>1576</v>
      </c>
      <c r="G211" s="250"/>
      <c r="H211" s="306" t="s">
        <v>1577</v>
      </c>
      <c r="I211" s="306"/>
      <c r="J211" s="306"/>
      <c r="K211" s="256"/>
    </row>
    <row r="212" spans="2:11" customFormat="1" ht="15" customHeight="1">
      <c r="B212" s="255"/>
      <c r="C212" s="193"/>
      <c r="D212" s="193"/>
      <c r="E212" s="193"/>
      <c r="F212" s="214" t="s">
        <v>1578</v>
      </c>
      <c r="G212" s="250"/>
      <c r="H212" s="306" t="s">
        <v>1741</v>
      </c>
      <c r="I212" s="306"/>
      <c r="J212" s="306"/>
      <c r="K212" s="256"/>
    </row>
    <row r="213" spans="2:11" customFormat="1" ht="15" customHeight="1">
      <c r="B213" s="255"/>
      <c r="C213" s="193"/>
      <c r="D213" s="193"/>
      <c r="E213" s="193"/>
      <c r="F213" s="214"/>
      <c r="G213" s="250"/>
      <c r="H213" s="241"/>
      <c r="I213" s="241"/>
      <c r="J213" s="241"/>
      <c r="K213" s="256"/>
    </row>
    <row r="214" spans="2:11" customFormat="1" ht="15" customHeight="1">
      <c r="B214" s="255"/>
      <c r="C214" s="193" t="s">
        <v>1703</v>
      </c>
      <c r="D214" s="193"/>
      <c r="E214" s="193"/>
      <c r="F214" s="214">
        <v>1</v>
      </c>
      <c r="G214" s="250"/>
      <c r="H214" s="306" t="s">
        <v>1742</v>
      </c>
      <c r="I214" s="306"/>
      <c r="J214" s="306"/>
      <c r="K214" s="256"/>
    </row>
    <row r="215" spans="2:11" customFormat="1" ht="15" customHeight="1">
      <c r="B215" s="255"/>
      <c r="C215" s="193"/>
      <c r="D215" s="193"/>
      <c r="E215" s="193"/>
      <c r="F215" s="214">
        <v>2</v>
      </c>
      <c r="G215" s="250"/>
      <c r="H215" s="306" t="s">
        <v>1743</v>
      </c>
      <c r="I215" s="306"/>
      <c r="J215" s="306"/>
      <c r="K215" s="256"/>
    </row>
    <row r="216" spans="2:11" customFormat="1" ht="15" customHeight="1">
      <c r="B216" s="255"/>
      <c r="C216" s="193"/>
      <c r="D216" s="193"/>
      <c r="E216" s="193"/>
      <c r="F216" s="214">
        <v>3</v>
      </c>
      <c r="G216" s="250"/>
      <c r="H216" s="306" t="s">
        <v>1744</v>
      </c>
      <c r="I216" s="306"/>
      <c r="J216" s="306"/>
      <c r="K216" s="256"/>
    </row>
    <row r="217" spans="2:11" customFormat="1" ht="15" customHeight="1">
      <c r="B217" s="255"/>
      <c r="C217" s="193"/>
      <c r="D217" s="193"/>
      <c r="E217" s="193"/>
      <c r="F217" s="214">
        <v>4</v>
      </c>
      <c r="G217" s="250"/>
      <c r="H217" s="306" t="s">
        <v>1745</v>
      </c>
      <c r="I217" s="306"/>
      <c r="J217" s="306"/>
      <c r="K217" s="256"/>
    </row>
    <row r="218" spans="2:11" customFormat="1" ht="12.75" customHeight="1">
      <c r="B218" s="257"/>
      <c r="C218" s="258"/>
      <c r="D218" s="258"/>
      <c r="E218" s="258"/>
      <c r="F218" s="258"/>
      <c r="G218" s="258"/>
      <c r="H218" s="258"/>
      <c r="I218" s="258"/>
      <c r="J218" s="258"/>
      <c r="K218" s="259"/>
    </row>
  </sheetData>
  <sheetProtection algorithmName="SHA-512" hashValue="ix9xqa1Af669nT2Po4TE6E9fqfK/cMXfv1jMMbMB0XE9Q8TRwZm9cYzfEVUFe8/m/sotozqrl3AE/L1BrvHtNg==" saltValue="W4KkrKDwbO7hwUO6Lu+lPw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Zateplení BD</vt:lpstr>
      <vt:lpstr>2 - Ústřední vytápění</vt:lpstr>
      <vt:lpstr>Pokyny pro vyplnění</vt:lpstr>
      <vt:lpstr>'1 - Zateplení BD'!Názvy_tisku</vt:lpstr>
      <vt:lpstr>'2 - Ústřední vytápění'!Názvy_tisku</vt:lpstr>
      <vt:lpstr>'Rekapitulace stavby'!Názvy_tisku</vt:lpstr>
      <vt:lpstr>'1 - Zateplení BD'!Oblast_tisku</vt:lpstr>
      <vt:lpstr>'2 - Ústřední vytápění'!Oblast_tisku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Josef Alexander Matera</cp:lastModifiedBy>
  <dcterms:created xsi:type="dcterms:W3CDTF">2023-01-10T13:35:29Z</dcterms:created>
  <dcterms:modified xsi:type="dcterms:W3CDTF">2023-01-12T10:07:38Z</dcterms:modified>
</cp:coreProperties>
</file>